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OLO PUBLICAÇÃO\"/>
    </mc:Choice>
  </mc:AlternateContent>
  <bookViews>
    <workbookView xWindow="-120" yWindow="-120" windowWidth="20730" windowHeight="11160" tabRatio="934" activeTab="1"/>
  </bookViews>
  <sheets>
    <sheet name="RESUMO GERAL" sheetId="45" r:id="rId1"/>
    <sheet name="Planilha Geral" sheetId="42" r:id="rId2"/>
    <sheet name="CRONOGRAMA GERAL " sheetId="43" r:id="rId3"/>
    <sheet name="APIS-H=15CM" sheetId="9" r:id="rId4"/>
    <sheet name="Trecho 1c" sheetId="24" r:id="rId5"/>
    <sheet name="Trecho 2c" sheetId="26" r:id="rId6"/>
    <sheet name="Trecho 3c" sheetId="28" r:id="rId7"/>
    <sheet name="Trecho 4c" sheetId="30" r:id="rId8"/>
    <sheet name="Trecho 5c" sheetId="32" r:id="rId9"/>
    <sheet name="Trecho 6c" sheetId="34" r:id="rId10"/>
    <sheet name="trecho 7c" sheetId="40" r:id="rId11"/>
    <sheet name="Trecho 11" sheetId="22" state="hidden" r:id="rId12"/>
    <sheet name="Trecho 10" sheetId="21" state="hidden" r:id="rId13"/>
    <sheet name="Trecho 9" sheetId="20" state="hidden" r:id="rId14"/>
    <sheet name="Trecho 8" sheetId="19" state="hidden" r:id="rId15"/>
    <sheet name="Trecho 7" sheetId="18" state="hidden" r:id="rId16"/>
    <sheet name="Trecho 6" sheetId="17" state="hidden" r:id="rId17"/>
    <sheet name="Trecho 4" sheetId="16" state="hidden" r:id="rId18"/>
    <sheet name="Trecho 3" sheetId="15" state="hidden" r:id="rId19"/>
    <sheet name="Trecho 1" sheetId="12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I" localSheetId="2">#REF!</definedName>
    <definedName name="\I" localSheetId="1">#REF!</definedName>
    <definedName name="\I" localSheetId="0">#REF!</definedName>
    <definedName name="\I" localSheetId="4">#REF!</definedName>
    <definedName name="\I" localSheetId="5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>#REF!</definedName>
    <definedName name="\S" localSheetId="2">[1]COMPOS1!#REF!</definedName>
    <definedName name="\S" localSheetId="1">[1]COMPOS1!#REF!</definedName>
    <definedName name="\S" localSheetId="0">[1]COMPOS1!#REF!</definedName>
    <definedName name="\S" localSheetId="4">[1]COMPOS1!#REF!</definedName>
    <definedName name="\S" localSheetId="5">[1]COMPOS1!#REF!</definedName>
    <definedName name="\S" localSheetId="6">[1]COMPOS1!#REF!</definedName>
    <definedName name="\S" localSheetId="7">[1]COMPOS1!#REF!</definedName>
    <definedName name="\S" localSheetId="8">[1]COMPOS1!#REF!</definedName>
    <definedName name="\S" localSheetId="9">[1]COMPOS1!#REF!</definedName>
    <definedName name="\S" localSheetId="10">[1]COMPOS1!#REF!</definedName>
    <definedName name="\S">[1]COMPOS1!#REF!</definedName>
    <definedName name="__________________OUT98" localSheetId="2" hidden="1">{#N/A,#N/A,TRUE,"Serviços"}</definedName>
    <definedName name="__________________OUT98" hidden="1">{#N/A,#N/A,TRUE,"Serviços"}</definedName>
    <definedName name="________________OUT98" hidden="1">{#N/A,#N/A,TRUE,"Serviços"}</definedName>
    <definedName name="_______________Ext2" localSheetId="2">'[2]P A T O 99 B'!#REF!</definedName>
    <definedName name="_______________Ext2" localSheetId="1">'[2]P A T O 99 B'!#REF!</definedName>
    <definedName name="_______________Ext2" localSheetId="0">'[2]P A T O 99 B'!#REF!</definedName>
    <definedName name="_______________Ext2" localSheetId="4">'[2]P A T O 99 B'!#REF!</definedName>
    <definedName name="_______________Ext2" localSheetId="5">'[2]P A T O 99 B'!#REF!</definedName>
    <definedName name="_______________Ext2" localSheetId="6">'[2]P A T O 99 B'!#REF!</definedName>
    <definedName name="_______________Ext2" localSheetId="7">'[2]P A T O 99 B'!#REF!</definedName>
    <definedName name="_______________Ext2" localSheetId="8">'[2]P A T O 99 B'!#REF!</definedName>
    <definedName name="_______________Ext2" localSheetId="9">'[2]P A T O 99 B'!#REF!</definedName>
    <definedName name="_______________Ext2" localSheetId="10">'[2]P A T O 99 B'!#REF!</definedName>
    <definedName name="_______________Ext2">'[2]P A T O 99 B'!#REF!</definedName>
    <definedName name="_______________OUT98" hidden="1">{#N/A,#N/A,TRUE,"Serviços"}</definedName>
    <definedName name="_______________PL1" localSheetId="2">#REF!</definedName>
    <definedName name="_______________PL1" localSheetId="1">#REF!</definedName>
    <definedName name="_______________PL1" localSheetId="0">#REF!</definedName>
    <definedName name="_______________PL1" localSheetId="4">#REF!</definedName>
    <definedName name="_______________PL1" localSheetId="5">#REF!</definedName>
    <definedName name="_______________PL1" localSheetId="6">#REF!</definedName>
    <definedName name="_______________PL1" localSheetId="7">#REF!</definedName>
    <definedName name="_______________PL1" localSheetId="8">#REF!</definedName>
    <definedName name="_______________PL1" localSheetId="9">#REF!</definedName>
    <definedName name="_______________PL1" localSheetId="10">#REF!</definedName>
    <definedName name="_______________PL1">#REF!</definedName>
    <definedName name="______________Ext2" localSheetId="2">'[2]P A T O 99 B'!#REF!</definedName>
    <definedName name="______________Ext2" localSheetId="1">'[2]P A T O 99 B'!#REF!</definedName>
    <definedName name="______________Ext2" localSheetId="0">'[2]P A T O 99 B'!#REF!</definedName>
    <definedName name="______________Ext2" localSheetId="4">'[2]P A T O 99 B'!#REF!</definedName>
    <definedName name="______________Ext2" localSheetId="5">'[2]P A T O 99 B'!#REF!</definedName>
    <definedName name="______________Ext2" localSheetId="6">'[2]P A T O 99 B'!#REF!</definedName>
    <definedName name="______________Ext2" localSheetId="7">'[2]P A T O 99 B'!#REF!</definedName>
    <definedName name="______________Ext2" localSheetId="8">'[2]P A T O 99 B'!#REF!</definedName>
    <definedName name="______________Ext2" localSheetId="9">'[2]P A T O 99 B'!#REF!</definedName>
    <definedName name="______________Ext2" localSheetId="10">'[2]P A T O 99 B'!#REF!</definedName>
    <definedName name="______________Ext2">'[2]P A T O 99 B'!#REF!</definedName>
    <definedName name="______________OUT98" localSheetId="2" hidden="1">{#N/A,#N/A,TRUE,"Serviços"}</definedName>
    <definedName name="______________PL1" localSheetId="2">#REF!</definedName>
    <definedName name="______________PL1" localSheetId="1">#REF!</definedName>
    <definedName name="______________PL1" localSheetId="0">#REF!</definedName>
    <definedName name="______________PL1" localSheetId="4">#REF!</definedName>
    <definedName name="______________PL1" localSheetId="5">#REF!</definedName>
    <definedName name="______________PL1" localSheetId="6">#REF!</definedName>
    <definedName name="______________PL1" localSheetId="7">#REF!</definedName>
    <definedName name="______________PL1" localSheetId="8">#REF!</definedName>
    <definedName name="______________PL1" localSheetId="9">#REF!</definedName>
    <definedName name="______________PL1" localSheetId="10">#REF!</definedName>
    <definedName name="______________PL1">#REF!</definedName>
    <definedName name="______________r" localSheetId="2">#REF!</definedName>
    <definedName name="______________r" localSheetId="1">#REF!</definedName>
    <definedName name="______________r" localSheetId="0">#REF!</definedName>
    <definedName name="______________r" localSheetId="4">#REF!</definedName>
    <definedName name="______________r" localSheetId="5">#REF!</definedName>
    <definedName name="______________r" localSheetId="6">#REF!</definedName>
    <definedName name="______________r" localSheetId="7">#REF!</definedName>
    <definedName name="______________r" localSheetId="8">#REF!</definedName>
    <definedName name="______________r" localSheetId="9">#REF!</definedName>
    <definedName name="______________r" localSheetId="10">#REF!</definedName>
    <definedName name="______________r">#REF!</definedName>
    <definedName name="_____________Ext2" localSheetId="2">'[2]P A T O 99 B'!#REF!</definedName>
    <definedName name="_____________Ext2" localSheetId="1">'[2]P A T O 99 B'!#REF!</definedName>
    <definedName name="_____________Ext2" localSheetId="0">'[2]P A T O 99 B'!#REF!</definedName>
    <definedName name="_____________Ext2" localSheetId="4">'[2]P A T O 99 B'!#REF!</definedName>
    <definedName name="_____________Ext2" localSheetId="5">'[2]P A T O 99 B'!#REF!</definedName>
    <definedName name="_____________Ext2" localSheetId="6">'[2]P A T O 99 B'!#REF!</definedName>
    <definedName name="_____________Ext2" localSheetId="7">'[2]P A T O 99 B'!#REF!</definedName>
    <definedName name="_____________Ext2" localSheetId="8">'[2]P A T O 99 B'!#REF!</definedName>
    <definedName name="_____________Ext2" localSheetId="9">'[2]P A T O 99 B'!#REF!</definedName>
    <definedName name="_____________Ext2" localSheetId="10">'[2]P A T O 99 B'!#REF!</definedName>
    <definedName name="_____________Ext2">'[2]P A T O 99 B'!#REF!</definedName>
    <definedName name="_____________OUT98" hidden="1">{#N/A,#N/A,TRUE,"Serviços"}</definedName>
    <definedName name="_____________PL1" localSheetId="2">#REF!</definedName>
    <definedName name="_____________PL1" localSheetId="1">#REF!</definedName>
    <definedName name="_____________PL1" localSheetId="0">#REF!</definedName>
    <definedName name="_____________PL1" localSheetId="4">#REF!</definedName>
    <definedName name="_____________PL1" localSheetId="5">#REF!</definedName>
    <definedName name="_____________PL1" localSheetId="6">#REF!</definedName>
    <definedName name="_____________PL1" localSheetId="7">#REF!</definedName>
    <definedName name="_____________PL1" localSheetId="8">#REF!</definedName>
    <definedName name="_____________PL1" localSheetId="9">#REF!</definedName>
    <definedName name="_____________PL1" localSheetId="10">#REF!</definedName>
    <definedName name="_____________PL1">#REF!</definedName>
    <definedName name="_____________r" localSheetId="2">#REF!</definedName>
    <definedName name="_____________r" localSheetId="1">#REF!</definedName>
    <definedName name="_____________r" localSheetId="0">#REF!</definedName>
    <definedName name="_____________r" localSheetId="4">#REF!</definedName>
    <definedName name="_____________r" localSheetId="5">#REF!</definedName>
    <definedName name="_____________r" localSheetId="6">#REF!</definedName>
    <definedName name="_____________r" localSheetId="7">#REF!</definedName>
    <definedName name="_____________r" localSheetId="8">#REF!</definedName>
    <definedName name="_____________r" localSheetId="9">#REF!</definedName>
    <definedName name="_____________r" localSheetId="10">#REF!</definedName>
    <definedName name="_____________r">#REF!</definedName>
    <definedName name="_____________Rbv1">'[3]Página 16'!$C$3:$C$7</definedName>
    <definedName name="____________Ext2" localSheetId="2">'[2]P A T O 99 B'!#REF!</definedName>
    <definedName name="____________Ext2" localSheetId="1">'[2]P A T O 99 B'!#REF!</definedName>
    <definedName name="____________Ext2" localSheetId="0">'[2]P A T O 99 B'!#REF!</definedName>
    <definedName name="____________Ext2" localSheetId="4">'[2]P A T O 99 B'!#REF!</definedName>
    <definedName name="____________Ext2" localSheetId="5">'[2]P A T O 99 B'!#REF!</definedName>
    <definedName name="____________Ext2" localSheetId="6">'[2]P A T O 99 B'!#REF!</definedName>
    <definedName name="____________Ext2" localSheetId="7">'[2]P A T O 99 B'!#REF!</definedName>
    <definedName name="____________Ext2" localSheetId="8">'[2]P A T O 99 B'!#REF!</definedName>
    <definedName name="____________Ext2" localSheetId="9">'[2]P A T O 99 B'!#REF!</definedName>
    <definedName name="____________Ext2" localSheetId="10">'[2]P A T O 99 B'!#REF!</definedName>
    <definedName name="____________Ext2">'[2]P A T O 99 B'!#REF!</definedName>
    <definedName name="____________OUT98" localSheetId="2" hidden="1">{#N/A,#N/A,TRUE,"Serviços"}</definedName>
    <definedName name="____________OUT98" hidden="1">{#N/A,#N/A,TRUE,"Serviços"}</definedName>
    <definedName name="____________PL1" localSheetId="2">#REF!</definedName>
    <definedName name="____________PL1" localSheetId="1">#REF!</definedName>
    <definedName name="____________PL1" localSheetId="0">#REF!</definedName>
    <definedName name="____________PL1" localSheetId="4">#REF!</definedName>
    <definedName name="____________PL1" localSheetId="5">#REF!</definedName>
    <definedName name="____________PL1" localSheetId="6">#REF!</definedName>
    <definedName name="____________PL1" localSheetId="7">#REF!</definedName>
    <definedName name="____________PL1" localSheetId="8">#REF!</definedName>
    <definedName name="____________PL1" localSheetId="9">#REF!</definedName>
    <definedName name="____________PL1" localSheetId="10">#REF!</definedName>
    <definedName name="____________PL1">#REF!</definedName>
    <definedName name="____________r" localSheetId="2">#REF!</definedName>
    <definedName name="____________r" localSheetId="1">#REF!</definedName>
    <definedName name="____________r" localSheetId="0">#REF!</definedName>
    <definedName name="____________r" localSheetId="4">#REF!</definedName>
    <definedName name="____________r" localSheetId="5">#REF!</definedName>
    <definedName name="____________r" localSheetId="6">#REF!</definedName>
    <definedName name="____________r" localSheetId="7">#REF!</definedName>
    <definedName name="____________r" localSheetId="8">#REF!</definedName>
    <definedName name="____________r" localSheetId="9">#REF!</definedName>
    <definedName name="____________r" localSheetId="10">#REF!</definedName>
    <definedName name="____________r">#REF!</definedName>
    <definedName name="____________Rbv1">'[3]Página 16'!$C$3:$C$7</definedName>
    <definedName name="___________Ext2" localSheetId="2">'[2]P A T O 99 B'!#REF!</definedName>
    <definedName name="___________Ext2" localSheetId="1">'[2]P A T O 99 B'!#REF!</definedName>
    <definedName name="___________Ext2" localSheetId="0">'[2]P A T O 99 B'!#REF!</definedName>
    <definedName name="___________Ext2" localSheetId="4">'[2]P A T O 99 B'!#REF!</definedName>
    <definedName name="___________Ext2" localSheetId="5">'[2]P A T O 99 B'!#REF!</definedName>
    <definedName name="___________Ext2" localSheetId="6">'[2]P A T O 99 B'!#REF!</definedName>
    <definedName name="___________Ext2" localSheetId="7">'[2]P A T O 99 B'!#REF!</definedName>
    <definedName name="___________Ext2" localSheetId="8">'[2]P A T O 99 B'!#REF!</definedName>
    <definedName name="___________Ext2" localSheetId="9">'[2]P A T O 99 B'!#REF!</definedName>
    <definedName name="___________Ext2" localSheetId="10">'[2]P A T O 99 B'!#REF!</definedName>
    <definedName name="___________Ext2">'[2]P A T O 99 B'!#REF!</definedName>
    <definedName name="___________PL1" localSheetId="2">#REF!</definedName>
    <definedName name="___________PL1" localSheetId="1">#REF!</definedName>
    <definedName name="___________PL1" localSheetId="0">#REF!</definedName>
    <definedName name="___________PL1" localSheetId="4">#REF!</definedName>
    <definedName name="___________PL1" localSheetId="5">#REF!</definedName>
    <definedName name="___________PL1" localSheetId="6">#REF!</definedName>
    <definedName name="___________PL1" localSheetId="7">#REF!</definedName>
    <definedName name="___________PL1" localSheetId="8">#REF!</definedName>
    <definedName name="___________PL1" localSheetId="9">#REF!</definedName>
    <definedName name="___________PL1" localSheetId="10">#REF!</definedName>
    <definedName name="___________PL1">#REF!</definedName>
    <definedName name="___________r" localSheetId="2">#REF!</definedName>
    <definedName name="___________r" localSheetId="1">#REF!</definedName>
    <definedName name="___________r" localSheetId="0">#REF!</definedName>
    <definedName name="___________r" localSheetId="4">#REF!</definedName>
    <definedName name="___________r" localSheetId="5">#REF!</definedName>
    <definedName name="___________r" localSheetId="6">#REF!</definedName>
    <definedName name="___________r" localSheetId="7">#REF!</definedName>
    <definedName name="___________r" localSheetId="8">#REF!</definedName>
    <definedName name="___________r" localSheetId="9">#REF!</definedName>
    <definedName name="___________r" localSheetId="10">#REF!</definedName>
    <definedName name="___________r">#REF!</definedName>
    <definedName name="___________Rbv1">'[3]Página 16'!$C$3:$C$7</definedName>
    <definedName name="__________Ext2" localSheetId="2">'[2]P A T O 99 B'!#REF!</definedName>
    <definedName name="__________Ext2" localSheetId="1">'[2]P A T O 99 B'!#REF!</definedName>
    <definedName name="__________Ext2" localSheetId="0">'[2]P A T O 99 B'!#REF!</definedName>
    <definedName name="__________Ext2" localSheetId="4">'[2]P A T O 99 B'!#REF!</definedName>
    <definedName name="__________Ext2" localSheetId="5">'[2]P A T O 99 B'!#REF!</definedName>
    <definedName name="__________Ext2" localSheetId="6">'[2]P A T O 99 B'!#REF!</definedName>
    <definedName name="__________Ext2" localSheetId="7">'[2]P A T O 99 B'!#REF!</definedName>
    <definedName name="__________Ext2" localSheetId="8">'[2]P A T O 99 B'!#REF!</definedName>
    <definedName name="__________Ext2" localSheetId="9">'[2]P A T O 99 B'!#REF!</definedName>
    <definedName name="__________Ext2" localSheetId="10">'[2]P A T O 99 B'!#REF!</definedName>
    <definedName name="__________Ext2">'[2]P A T O 99 B'!#REF!</definedName>
    <definedName name="__________OUT98" localSheetId="2" hidden="1">{#N/A,#N/A,TRUE,"Serviços"}</definedName>
    <definedName name="__________OUT98" hidden="1">{#N/A,#N/A,TRUE,"Serviços"}</definedName>
    <definedName name="__________PL1" localSheetId="2">#REF!</definedName>
    <definedName name="__________PL1" localSheetId="1">#REF!</definedName>
    <definedName name="__________PL1" localSheetId="0">#REF!</definedName>
    <definedName name="__________PL1" localSheetId="4">#REF!</definedName>
    <definedName name="__________PL1" localSheetId="5">#REF!</definedName>
    <definedName name="__________PL1" localSheetId="6">#REF!</definedName>
    <definedName name="__________PL1" localSheetId="7">#REF!</definedName>
    <definedName name="__________PL1" localSheetId="8">#REF!</definedName>
    <definedName name="__________PL1" localSheetId="9">#REF!</definedName>
    <definedName name="__________PL1" localSheetId="10">#REF!</definedName>
    <definedName name="__________PL1">#REF!</definedName>
    <definedName name="__________r" localSheetId="2">#REF!</definedName>
    <definedName name="__________r" localSheetId="1">#REF!</definedName>
    <definedName name="__________r" localSheetId="0">#REF!</definedName>
    <definedName name="__________r" localSheetId="4">#REF!</definedName>
    <definedName name="__________r" localSheetId="5">#REF!</definedName>
    <definedName name="__________r" localSheetId="6">#REF!</definedName>
    <definedName name="__________r" localSheetId="7">#REF!</definedName>
    <definedName name="__________r" localSheetId="8">#REF!</definedName>
    <definedName name="__________r" localSheetId="9">#REF!</definedName>
    <definedName name="__________r" localSheetId="10">#REF!</definedName>
    <definedName name="__________r">#REF!</definedName>
    <definedName name="__________Rbv1">'[3]Página 16'!$C$3:$C$7</definedName>
    <definedName name="_________Ext2" localSheetId="2">'[2]P A T O 99 B'!#REF!</definedName>
    <definedName name="_________Ext2" localSheetId="1">'[2]P A T O 99 B'!#REF!</definedName>
    <definedName name="_________Ext2" localSheetId="0">'[2]P A T O 99 B'!#REF!</definedName>
    <definedName name="_________Ext2" localSheetId="4">'[2]P A T O 99 B'!#REF!</definedName>
    <definedName name="_________Ext2" localSheetId="5">'[2]P A T O 99 B'!#REF!</definedName>
    <definedName name="_________Ext2" localSheetId="6">'[2]P A T O 99 B'!#REF!</definedName>
    <definedName name="_________Ext2" localSheetId="7">'[2]P A T O 99 B'!#REF!</definedName>
    <definedName name="_________Ext2" localSheetId="8">'[2]P A T O 99 B'!#REF!</definedName>
    <definedName name="_________Ext2" localSheetId="9">'[2]P A T O 99 B'!#REF!</definedName>
    <definedName name="_________Ext2" localSheetId="10">'[2]P A T O 99 B'!#REF!</definedName>
    <definedName name="_________Ext2">'[2]P A T O 99 B'!#REF!</definedName>
    <definedName name="_________OUT98" localSheetId="2" hidden="1">{#N/A,#N/A,TRUE,"Serviços"}</definedName>
    <definedName name="_________OUT98" hidden="1">{#N/A,#N/A,TRUE,"Serviços"}</definedName>
    <definedName name="_________PL1" localSheetId="2">#REF!</definedName>
    <definedName name="_________PL1" localSheetId="1">#REF!</definedName>
    <definedName name="_________PL1" localSheetId="0">#REF!</definedName>
    <definedName name="_________PL1" localSheetId="4">#REF!</definedName>
    <definedName name="_________PL1" localSheetId="5">#REF!</definedName>
    <definedName name="_________PL1" localSheetId="6">#REF!</definedName>
    <definedName name="_________PL1" localSheetId="7">#REF!</definedName>
    <definedName name="_________PL1" localSheetId="8">#REF!</definedName>
    <definedName name="_________PL1" localSheetId="9">#REF!</definedName>
    <definedName name="_________PL1" localSheetId="10">#REF!</definedName>
    <definedName name="_________PL1">#REF!</definedName>
    <definedName name="_________r" localSheetId="2">#REF!</definedName>
    <definedName name="_________r" localSheetId="1">#REF!</definedName>
    <definedName name="_________r" localSheetId="0">#REF!</definedName>
    <definedName name="_________r" localSheetId="4">#REF!</definedName>
    <definedName name="_________r" localSheetId="5">#REF!</definedName>
    <definedName name="_________r" localSheetId="6">#REF!</definedName>
    <definedName name="_________r" localSheetId="7">#REF!</definedName>
    <definedName name="_________r" localSheetId="8">#REF!</definedName>
    <definedName name="_________r" localSheetId="9">#REF!</definedName>
    <definedName name="_________r" localSheetId="10">#REF!</definedName>
    <definedName name="_________r">#REF!</definedName>
    <definedName name="_________Rbv1">'[3]Página 16'!$C$3:$C$7</definedName>
    <definedName name="________Ext2" localSheetId="2">'[2]P A T O 99 B'!#REF!</definedName>
    <definedName name="________Ext2" localSheetId="1">'[2]P A T O 99 B'!#REF!</definedName>
    <definedName name="________Ext2" localSheetId="0">'[2]P A T O 99 B'!#REF!</definedName>
    <definedName name="________Ext2" localSheetId="4">'[2]P A T O 99 B'!#REF!</definedName>
    <definedName name="________Ext2" localSheetId="5">'[2]P A T O 99 B'!#REF!</definedName>
    <definedName name="________Ext2" localSheetId="6">'[2]P A T O 99 B'!#REF!</definedName>
    <definedName name="________Ext2" localSheetId="7">'[2]P A T O 99 B'!#REF!</definedName>
    <definedName name="________Ext2" localSheetId="8">'[2]P A T O 99 B'!#REF!</definedName>
    <definedName name="________Ext2" localSheetId="9">'[2]P A T O 99 B'!#REF!</definedName>
    <definedName name="________Ext2" localSheetId="10">'[2]P A T O 99 B'!#REF!</definedName>
    <definedName name="________Ext2">'[2]P A T O 99 B'!#REF!</definedName>
    <definedName name="________OUT98" localSheetId="2" hidden="1">{#N/A,#N/A,TRUE,"Serviços"}</definedName>
    <definedName name="________OUT98" hidden="1">{#N/A,#N/A,TRUE,"Serviços"}</definedName>
    <definedName name="________PL1" localSheetId="2">#REF!</definedName>
    <definedName name="________PL1" localSheetId="1">#REF!</definedName>
    <definedName name="________PL1" localSheetId="0">#REF!</definedName>
    <definedName name="________PL1" localSheetId="4">#REF!</definedName>
    <definedName name="________PL1" localSheetId="5">#REF!</definedName>
    <definedName name="________PL1" localSheetId="6">#REF!</definedName>
    <definedName name="________PL1" localSheetId="7">#REF!</definedName>
    <definedName name="________PL1" localSheetId="8">#REF!</definedName>
    <definedName name="________PL1" localSheetId="9">#REF!</definedName>
    <definedName name="________PL1" localSheetId="10">#REF!</definedName>
    <definedName name="________PL1">#REF!</definedName>
    <definedName name="________r" localSheetId="2">#REF!</definedName>
    <definedName name="________r" localSheetId="1">#REF!</definedName>
    <definedName name="________r" localSheetId="0">#REF!</definedName>
    <definedName name="________r" localSheetId="4">#REF!</definedName>
    <definedName name="________r" localSheetId="5">#REF!</definedName>
    <definedName name="________r" localSheetId="6">#REF!</definedName>
    <definedName name="________r" localSheetId="7">#REF!</definedName>
    <definedName name="________r" localSheetId="8">#REF!</definedName>
    <definedName name="________r" localSheetId="9">#REF!</definedName>
    <definedName name="________r" localSheetId="10">#REF!</definedName>
    <definedName name="________r">#REF!</definedName>
    <definedName name="________Rbv1">'[3]Página 16'!$C$3:$C$7</definedName>
    <definedName name="_______Ext2" localSheetId="2">'[2]P A T O 99 B'!#REF!</definedName>
    <definedName name="_______Ext2" localSheetId="1">'[2]P A T O 99 B'!#REF!</definedName>
    <definedName name="_______Ext2" localSheetId="0">'[2]P A T O 99 B'!#REF!</definedName>
    <definedName name="_______Ext2" localSheetId="4">'[2]P A T O 99 B'!#REF!</definedName>
    <definedName name="_______Ext2" localSheetId="5">'[2]P A T O 99 B'!#REF!</definedName>
    <definedName name="_______Ext2" localSheetId="6">'[2]P A T O 99 B'!#REF!</definedName>
    <definedName name="_______Ext2" localSheetId="7">'[2]P A T O 99 B'!#REF!</definedName>
    <definedName name="_______Ext2" localSheetId="8">'[2]P A T O 99 B'!#REF!</definedName>
    <definedName name="_______Ext2" localSheetId="9">'[2]P A T O 99 B'!#REF!</definedName>
    <definedName name="_______Ext2" localSheetId="10">'[2]P A T O 99 B'!#REF!</definedName>
    <definedName name="_______Ext2">'[2]P A T O 99 B'!#REF!</definedName>
    <definedName name="_______OUT98" localSheetId="2" hidden="1">{#N/A,#N/A,TRUE,"Serviços"}</definedName>
    <definedName name="_______OUT98" hidden="1">{#N/A,#N/A,TRUE,"Serviços"}</definedName>
    <definedName name="_______PL1" localSheetId="2">#REF!</definedName>
    <definedName name="_______PL1" localSheetId="1">#REF!</definedName>
    <definedName name="_______PL1" localSheetId="0">#REF!</definedName>
    <definedName name="_______PL1" localSheetId="4">#REF!</definedName>
    <definedName name="_______PL1" localSheetId="5">#REF!</definedName>
    <definedName name="_______PL1" localSheetId="6">#REF!</definedName>
    <definedName name="_______PL1" localSheetId="7">#REF!</definedName>
    <definedName name="_______PL1" localSheetId="8">#REF!</definedName>
    <definedName name="_______PL1" localSheetId="9">#REF!</definedName>
    <definedName name="_______PL1" localSheetId="10">#REF!</definedName>
    <definedName name="_______PL1">#REF!</definedName>
    <definedName name="_______r" localSheetId="2">#REF!</definedName>
    <definedName name="_______r" localSheetId="1">#REF!</definedName>
    <definedName name="_______r" localSheetId="0">#REF!</definedName>
    <definedName name="_______r" localSheetId="4">#REF!</definedName>
    <definedName name="_______r" localSheetId="5">#REF!</definedName>
    <definedName name="_______r" localSheetId="6">#REF!</definedName>
    <definedName name="_______r" localSheetId="7">#REF!</definedName>
    <definedName name="_______r" localSheetId="8">#REF!</definedName>
    <definedName name="_______r" localSheetId="9">#REF!</definedName>
    <definedName name="_______r" localSheetId="10">#REF!</definedName>
    <definedName name="_______r">#REF!</definedName>
    <definedName name="_______Rbv1">'[3]Página 16'!$C$3:$C$7</definedName>
    <definedName name="______Ext2" localSheetId="2">'[2]P A T O 99 B'!#REF!</definedName>
    <definedName name="______Ext2" localSheetId="1">'[2]P A T O 99 B'!#REF!</definedName>
    <definedName name="______Ext2" localSheetId="0">'[2]P A T O 99 B'!#REF!</definedName>
    <definedName name="______Ext2" localSheetId="4">'[2]P A T O 99 B'!#REF!</definedName>
    <definedName name="______Ext2" localSheetId="5">'[2]P A T O 99 B'!#REF!</definedName>
    <definedName name="______Ext2" localSheetId="6">'[2]P A T O 99 B'!#REF!</definedName>
    <definedName name="______Ext2" localSheetId="7">'[2]P A T O 99 B'!#REF!</definedName>
    <definedName name="______Ext2" localSheetId="8">'[2]P A T O 99 B'!#REF!</definedName>
    <definedName name="______Ext2" localSheetId="9">'[2]P A T O 99 B'!#REF!</definedName>
    <definedName name="______Ext2" localSheetId="10">'[2]P A T O 99 B'!#REF!</definedName>
    <definedName name="______Ext2">'[2]P A T O 99 B'!#REF!</definedName>
    <definedName name="______OUT98" localSheetId="2" hidden="1">{#N/A,#N/A,TRUE,"Serviços"}</definedName>
    <definedName name="______OUT98" hidden="1">{#N/A,#N/A,TRUE,"Serviços"}</definedName>
    <definedName name="______PL1" localSheetId="2">#REF!</definedName>
    <definedName name="______PL1" localSheetId="1">#REF!</definedName>
    <definedName name="______PL1" localSheetId="0">#REF!</definedName>
    <definedName name="______PL1" localSheetId="4">#REF!</definedName>
    <definedName name="______PL1" localSheetId="5">#REF!</definedName>
    <definedName name="______PL1" localSheetId="6">#REF!</definedName>
    <definedName name="______PL1" localSheetId="7">#REF!</definedName>
    <definedName name="______PL1" localSheetId="8">#REF!</definedName>
    <definedName name="______PL1" localSheetId="9">#REF!</definedName>
    <definedName name="______PL1" localSheetId="10">#REF!</definedName>
    <definedName name="______PL1">#REF!</definedName>
    <definedName name="______r" localSheetId="2">#REF!</definedName>
    <definedName name="______r" localSheetId="1">#REF!</definedName>
    <definedName name="______r" localSheetId="0">#REF!</definedName>
    <definedName name="______r" localSheetId="4">#REF!</definedName>
    <definedName name="______r" localSheetId="5">#REF!</definedName>
    <definedName name="______r" localSheetId="6">#REF!</definedName>
    <definedName name="______r" localSheetId="7">#REF!</definedName>
    <definedName name="______r" localSheetId="8">#REF!</definedName>
    <definedName name="______r" localSheetId="9">#REF!</definedName>
    <definedName name="______r" localSheetId="10">#REF!</definedName>
    <definedName name="______r">#REF!</definedName>
    <definedName name="______Rbv1">'[3]Página 16'!$C$3:$C$7</definedName>
    <definedName name="_____ACV1">[0]!_____ACV1</definedName>
    <definedName name="_____Ext2" localSheetId="2">'[2]P A T O 99 B'!#REF!</definedName>
    <definedName name="_____Ext2" localSheetId="1">'[2]P A T O 99 B'!#REF!</definedName>
    <definedName name="_____Ext2" localSheetId="0">'[2]P A T O 99 B'!#REF!</definedName>
    <definedName name="_____Ext2" localSheetId="4">'[2]P A T O 99 B'!#REF!</definedName>
    <definedName name="_____Ext2" localSheetId="5">'[2]P A T O 99 B'!#REF!</definedName>
    <definedName name="_____Ext2" localSheetId="6">'[2]P A T O 99 B'!#REF!</definedName>
    <definedName name="_____Ext2" localSheetId="7">'[2]P A T O 99 B'!#REF!</definedName>
    <definedName name="_____Ext2" localSheetId="8">'[2]P A T O 99 B'!#REF!</definedName>
    <definedName name="_____Ext2" localSheetId="9">'[2]P A T O 99 B'!#REF!</definedName>
    <definedName name="_____Ext2" localSheetId="10">'[2]P A T O 99 B'!#REF!</definedName>
    <definedName name="_____Ext2">'[2]P A T O 99 B'!#REF!</definedName>
    <definedName name="_____OUT98" localSheetId="2" hidden="1">{#N/A,#N/A,TRUE,"Serviços"}</definedName>
    <definedName name="_____OUT98" hidden="1">{#N/A,#N/A,TRUE,"Serviços"}</definedName>
    <definedName name="_____PL1" localSheetId="2">#REF!</definedName>
    <definedName name="_____PL1" localSheetId="1">#REF!</definedName>
    <definedName name="_____PL1" localSheetId="0">#REF!</definedName>
    <definedName name="_____PL1" localSheetId="4">#REF!</definedName>
    <definedName name="_____PL1" localSheetId="5">#REF!</definedName>
    <definedName name="_____PL1" localSheetId="6">#REF!</definedName>
    <definedName name="_____PL1" localSheetId="7">#REF!</definedName>
    <definedName name="_____PL1" localSheetId="8">#REF!</definedName>
    <definedName name="_____PL1" localSheetId="9">#REF!</definedName>
    <definedName name="_____PL1" localSheetId="10">#REF!</definedName>
    <definedName name="_____PL1">#REF!</definedName>
    <definedName name="_____r" localSheetId="2">#REF!</definedName>
    <definedName name="_____r" localSheetId="1">#REF!</definedName>
    <definedName name="_____r" localSheetId="0">#REF!</definedName>
    <definedName name="_____r" localSheetId="4">#REF!</definedName>
    <definedName name="_____r" localSheetId="5">#REF!</definedName>
    <definedName name="_____r" localSheetId="6">#REF!</definedName>
    <definedName name="_____r" localSheetId="7">#REF!</definedName>
    <definedName name="_____r" localSheetId="8">#REF!</definedName>
    <definedName name="_____r" localSheetId="9">#REF!</definedName>
    <definedName name="_____r" localSheetId="10">#REF!</definedName>
    <definedName name="_____r">#REF!</definedName>
    <definedName name="_____Rbv1">'[3]Página 16'!$C$3:$C$7</definedName>
    <definedName name="____ACV1">[0]!____ACV1</definedName>
    <definedName name="____Ext2" localSheetId="2">'[2]P A T O 99 B'!#REF!</definedName>
    <definedName name="____Ext2" localSheetId="1">'[2]P A T O 99 B'!#REF!</definedName>
    <definedName name="____Ext2" localSheetId="0">'[2]P A T O 99 B'!#REF!</definedName>
    <definedName name="____Ext2" localSheetId="4">'[2]P A T O 99 B'!#REF!</definedName>
    <definedName name="____Ext2" localSheetId="5">'[2]P A T O 99 B'!#REF!</definedName>
    <definedName name="____Ext2" localSheetId="6">'[2]P A T O 99 B'!#REF!</definedName>
    <definedName name="____Ext2" localSheetId="7">'[2]P A T O 99 B'!#REF!</definedName>
    <definedName name="____Ext2" localSheetId="8">'[2]P A T O 99 B'!#REF!</definedName>
    <definedName name="____Ext2" localSheetId="9">'[2]P A T O 99 B'!#REF!</definedName>
    <definedName name="____Ext2" localSheetId="10">'[2]P A T O 99 B'!#REF!</definedName>
    <definedName name="____Ext2">'[2]P A T O 99 B'!#REF!</definedName>
    <definedName name="____OUT98" localSheetId="2" hidden="1">{#N/A,#N/A,TRUE,"Serviços"}</definedName>
    <definedName name="____OUT98" hidden="1">{#N/A,#N/A,TRUE,"Serviços"}</definedName>
    <definedName name="____PL1" localSheetId="2">#REF!</definedName>
    <definedName name="____PL1" localSheetId="1">#REF!</definedName>
    <definedName name="____PL1" localSheetId="0">#REF!</definedName>
    <definedName name="____PL1" localSheetId="4">#REF!</definedName>
    <definedName name="____PL1" localSheetId="5">#REF!</definedName>
    <definedName name="____PL1" localSheetId="6">#REF!</definedName>
    <definedName name="____PL1" localSheetId="7">#REF!</definedName>
    <definedName name="____PL1" localSheetId="8">#REF!</definedName>
    <definedName name="____PL1" localSheetId="9">#REF!</definedName>
    <definedName name="____PL1" localSheetId="10">#REF!</definedName>
    <definedName name="____PL1">#REF!</definedName>
    <definedName name="____r" localSheetId="2">#REF!</definedName>
    <definedName name="____r" localSheetId="1">#REF!</definedName>
    <definedName name="____r" localSheetId="0">#REF!</definedName>
    <definedName name="____r" localSheetId="4">#REF!</definedName>
    <definedName name="____r" localSheetId="5">#REF!</definedName>
    <definedName name="____r" localSheetId="6">#REF!</definedName>
    <definedName name="____r" localSheetId="7">#REF!</definedName>
    <definedName name="____r" localSheetId="8">#REF!</definedName>
    <definedName name="____r" localSheetId="9">#REF!</definedName>
    <definedName name="____r" localSheetId="10">#REF!</definedName>
    <definedName name="____r">#REF!</definedName>
    <definedName name="____Rbv1">'[3]Página 16'!$C$3:$C$7</definedName>
    <definedName name="___ACV1" localSheetId="2">'CRONOGRAMA GERAL '!___ACV1</definedName>
    <definedName name="___ACV1">[0]!___ACV1</definedName>
    <definedName name="___Ext2" localSheetId="2">'[2]P A T O 99 B'!#REF!</definedName>
    <definedName name="___Ext2" localSheetId="1">'[2]P A T O 99 B'!#REF!</definedName>
    <definedName name="___Ext2" localSheetId="0">'[2]P A T O 99 B'!#REF!</definedName>
    <definedName name="___Ext2" localSheetId="4">'[2]P A T O 99 B'!#REF!</definedName>
    <definedName name="___Ext2" localSheetId="5">'[2]P A T O 99 B'!#REF!</definedName>
    <definedName name="___Ext2" localSheetId="6">'[2]P A T O 99 B'!#REF!</definedName>
    <definedName name="___Ext2" localSheetId="7">'[2]P A T O 99 B'!#REF!</definedName>
    <definedName name="___Ext2" localSheetId="8">'[2]P A T O 99 B'!#REF!</definedName>
    <definedName name="___Ext2" localSheetId="9">'[2]P A T O 99 B'!#REF!</definedName>
    <definedName name="___Ext2" localSheetId="10">'[2]P A T O 99 B'!#REF!</definedName>
    <definedName name="___Ext2">'[2]P A T O 99 B'!#REF!</definedName>
    <definedName name="___OUT98" localSheetId="2" hidden="1">{#N/A,#N/A,TRUE,"Serviços"}</definedName>
    <definedName name="___OUT98" hidden="1">{#N/A,#N/A,TRUE,"Serviços"}</definedName>
    <definedName name="___PL1" localSheetId="2">#REF!</definedName>
    <definedName name="___PL1" localSheetId="1">#REF!</definedName>
    <definedName name="___PL1" localSheetId="0">#REF!</definedName>
    <definedName name="___PL1" localSheetId="4">#REF!</definedName>
    <definedName name="___PL1" localSheetId="5">#REF!</definedName>
    <definedName name="___PL1" localSheetId="6">#REF!</definedName>
    <definedName name="___PL1" localSheetId="7">#REF!</definedName>
    <definedName name="___PL1" localSheetId="8">#REF!</definedName>
    <definedName name="___PL1" localSheetId="9">#REF!</definedName>
    <definedName name="___PL1" localSheetId="10">#REF!</definedName>
    <definedName name="___PL1">#REF!</definedName>
    <definedName name="___r" localSheetId="2">#REF!</definedName>
    <definedName name="___r" localSheetId="1">#REF!</definedName>
    <definedName name="___r" localSheetId="0">#REF!</definedName>
    <definedName name="___r" localSheetId="4">#REF!</definedName>
    <definedName name="___r" localSheetId="5">#REF!</definedName>
    <definedName name="___r" localSheetId="6">#REF!</definedName>
    <definedName name="___r" localSheetId="7">#REF!</definedName>
    <definedName name="___r" localSheetId="8">#REF!</definedName>
    <definedName name="___r" localSheetId="9">#REF!</definedName>
    <definedName name="___r" localSheetId="10">#REF!</definedName>
    <definedName name="___r">#REF!</definedName>
    <definedName name="___Rbv1">'[3]Página 16'!$C$3:$C$7</definedName>
    <definedName name="___ta105" localSheetId="3">#REF!</definedName>
    <definedName name="___ta105" localSheetId="2">#REF!</definedName>
    <definedName name="___ta105" localSheetId="1">#REF!</definedName>
    <definedName name="___ta105" localSheetId="0">#REF!</definedName>
    <definedName name="___ta105" localSheetId="19">#REF!</definedName>
    <definedName name="___ta105" localSheetId="12">#REF!</definedName>
    <definedName name="___ta105" localSheetId="11">#REF!</definedName>
    <definedName name="___ta105" localSheetId="4">#REF!</definedName>
    <definedName name="___ta105" localSheetId="5">#REF!</definedName>
    <definedName name="___ta105" localSheetId="18">#REF!</definedName>
    <definedName name="___ta105" localSheetId="6">#REF!</definedName>
    <definedName name="___ta105" localSheetId="17">#REF!</definedName>
    <definedName name="___ta105" localSheetId="7">#REF!</definedName>
    <definedName name="___ta105" localSheetId="8">#REF!</definedName>
    <definedName name="___ta105" localSheetId="16">#REF!</definedName>
    <definedName name="___ta105" localSheetId="9">#REF!</definedName>
    <definedName name="___ta105" localSheetId="15">#REF!</definedName>
    <definedName name="___ta105" localSheetId="10">#REF!</definedName>
    <definedName name="___ta105" localSheetId="14">#REF!</definedName>
    <definedName name="___ta105" localSheetId="13">#REF!</definedName>
    <definedName name="___ta105">#REF!</definedName>
    <definedName name="___ta157" localSheetId="3">#REF!</definedName>
    <definedName name="___ta157" localSheetId="2">#REF!</definedName>
    <definedName name="___ta157" localSheetId="1">#REF!</definedName>
    <definedName name="___ta157" localSheetId="0">#REF!</definedName>
    <definedName name="___ta157" localSheetId="19">#REF!</definedName>
    <definedName name="___ta157" localSheetId="12">#REF!</definedName>
    <definedName name="___ta157" localSheetId="11">#REF!</definedName>
    <definedName name="___ta157" localSheetId="4">#REF!</definedName>
    <definedName name="___ta157" localSheetId="5">#REF!</definedName>
    <definedName name="___ta157" localSheetId="18">#REF!</definedName>
    <definedName name="___ta157" localSheetId="6">#REF!</definedName>
    <definedName name="___ta157" localSheetId="17">#REF!</definedName>
    <definedName name="___ta157" localSheetId="7">#REF!</definedName>
    <definedName name="___ta157" localSheetId="8">#REF!</definedName>
    <definedName name="___ta157" localSheetId="16">#REF!</definedName>
    <definedName name="___ta157" localSheetId="9">#REF!</definedName>
    <definedName name="___ta157" localSheetId="15">#REF!</definedName>
    <definedName name="___ta157" localSheetId="10">#REF!</definedName>
    <definedName name="___ta157" localSheetId="14">#REF!</definedName>
    <definedName name="___ta157" localSheetId="13">#REF!</definedName>
    <definedName name="___ta157">#REF!</definedName>
    <definedName name="__ACV1">[0]!__ACV1</definedName>
    <definedName name="__Ext2" localSheetId="2">'[2]P A T O 99 B'!#REF!</definedName>
    <definedName name="__Ext2" localSheetId="1">'[2]P A T O 99 B'!#REF!</definedName>
    <definedName name="__Ext2" localSheetId="0">'[2]P A T O 99 B'!#REF!</definedName>
    <definedName name="__Ext2" localSheetId="4">'[2]P A T O 99 B'!#REF!</definedName>
    <definedName name="__Ext2" localSheetId="5">'[2]P A T O 99 B'!#REF!</definedName>
    <definedName name="__Ext2" localSheetId="6">'[2]P A T O 99 B'!#REF!</definedName>
    <definedName name="__Ext2" localSheetId="7">'[2]P A T O 99 B'!#REF!</definedName>
    <definedName name="__Ext2" localSheetId="8">'[2]P A T O 99 B'!#REF!</definedName>
    <definedName name="__Ext2" localSheetId="9">'[2]P A T O 99 B'!#REF!</definedName>
    <definedName name="__Ext2" localSheetId="10">'[2]P A T O 99 B'!#REF!</definedName>
    <definedName name="__Ext2">'[2]P A T O 99 B'!#REF!</definedName>
    <definedName name="__OUT98" localSheetId="2" hidden="1">{#N/A,#N/A,TRUE,"Serviços"}</definedName>
    <definedName name="__OUT98" hidden="1">{#N/A,#N/A,TRUE,"Serviços"}</definedName>
    <definedName name="__PL1" localSheetId="2">#REF!</definedName>
    <definedName name="__PL1" localSheetId="1">#REF!</definedName>
    <definedName name="__PL1" localSheetId="0">#REF!</definedName>
    <definedName name="__PL1" localSheetId="4">#REF!</definedName>
    <definedName name="__PL1" localSheetId="5">#REF!</definedName>
    <definedName name="__PL1" localSheetId="6">#REF!</definedName>
    <definedName name="__PL1" localSheetId="7">#REF!</definedName>
    <definedName name="__PL1" localSheetId="8">#REF!</definedName>
    <definedName name="__PL1" localSheetId="9">#REF!</definedName>
    <definedName name="__PL1" localSheetId="10">#REF!</definedName>
    <definedName name="__PL1">#REF!</definedName>
    <definedName name="__r" localSheetId="2">#REF!</definedName>
    <definedName name="__r" localSheetId="1">#REF!</definedName>
    <definedName name="__r" localSheetId="0">#REF!</definedName>
    <definedName name="__r" localSheetId="4">#REF!</definedName>
    <definedName name="__r" localSheetId="5">#REF!</definedName>
    <definedName name="__r" localSheetId="6">#REF!</definedName>
    <definedName name="__r" localSheetId="7">#REF!</definedName>
    <definedName name="__r" localSheetId="8">#REF!</definedName>
    <definedName name="__r" localSheetId="9">#REF!</definedName>
    <definedName name="__r" localSheetId="10">#REF!</definedName>
    <definedName name="__r">#REF!</definedName>
    <definedName name="__Rbv1">'[3]Página 16'!$C$3:$C$7</definedName>
    <definedName name="__ta105" localSheetId="3">#REF!</definedName>
    <definedName name="__ta105" localSheetId="2">#REF!</definedName>
    <definedName name="__ta105" localSheetId="1">#REF!</definedName>
    <definedName name="__ta105" localSheetId="0">#REF!</definedName>
    <definedName name="__ta105" localSheetId="19">#REF!</definedName>
    <definedName name="__ta105" localSheetId="12">#REF!</definedName>
    <definedName name="__ta105" localSheetId="11">#REF!</definedName>
    <definedName name="__ta105" localSheetId="4">#REF!</definedName>
    <definedName name="__ta105" localSheetId="5">#REF!</definedName>
    <definedName name="__ta105" localSheetId="18">#REF!</definedName>
    <definedName name="__ta105" localSheetId="6">#REF!</definedName>
    <definedName name="__ta105" localSheetId="17">#REF!</definedName>
    <definedName name="__ta105" localSheetId="7">#REF!</definedName>
    <definedName name="__ta105" localSheetId="8">#REF!</definedName>
    <definedName name="__ta105" localSheetId="16">#REF!</definedName>
    <definedName name="__ta105" localSheetId="9">#REF!</definedName>
    <definedName name="__ta105" localSheetId="15">#REF!</definedName>
    <definedName name="__ta105" localSheetId="10">#REF!</definedName>
    <definedName name="__ta105" localSheetId="14">#REF!</definedName>
    <definedName name="__ta105" localSheetId="13">#REF!</definedName>
    <definedName name="__ta105">#REF!</definedName>
    <definedName name="__ta157" localSheetId="3">#REF!</definedName>
    <definedName name="__ta157" localSheetId="2">#REF!</definedName>
    <definedName name="__ta157" localSheetId="1">#REF!</definedName>
    <definedName name="__ta157" localSheetId="0">#REF!</definedName>
    <definedName name="__ta157" localSheetId="19">#REF!</definedName>
    <definedName name="__ta157" localSheetId="12">#REF!</definedName>
    <definedName name="__ta157" localSheetId="11">#REF!</definedName>
    <definedName name="__ta157" localSheetId="4">#REF!</definedName>
    <definedName name="__ta157" localSheetId="5">#REF!</definedName>
    <definedName name="__ta157" localSheetId="18">#REF!</definedName>
    <definedName name="__ta157" localSheetId="6">#REF!</definedName>
    <definedName name="__ta157" localSheetId="17">#REF!</definedName>
    <definedName name="__ta157" localSheetId="7">#REF!</definedName>
    <definedName name="__ta157" localSheetId="8">#REF!</definedName>
    <definedName name="__ta157" localSheetId="16">#REF!</definedName>
    <definedName name="__ta157" localSheetId="9">#REF!</definedName>
    <definedName name="__ta157" localSheetId="15">#REF!</definedName>
    <definedName name="__ta157" localSheetId="10">#REF!</definedName>
    <definedName name="__ta157" localSheetId="14">#REF!</definedName>
    <definedName name="__ta157" localSheetId="13">#REF!</definedName>
    <definedName name="__ta157">#REF!</definedName>
    <definedName name="_01_09_96" localSheetId="2">#REF!</definedName>
    <definedName name="_01_09_96" localSheetId="1">#REF!</definedName>
    <definedName name="_01_09_96" localSheetId="0">#REF!</definedName>
    <definedName name="_01_09_96" localSheetId="4">#REF!</definedName>
    <definedName name="_01_09_96" localSheetId="5">#REF!</definedName>
    <definedName name="_01_09_96" localSheetId="6">#REF!</definedName>
    <definedName name="_01_09_96" localSheetId="7">#REF!</definedName>
    <definedName name="_01_09_96" localSheetId="8">#REF!</definedName>
    <definedName name="_01_09_96" localSheetId="9">#REF!</definedName>
    <definedName name="_01_09_96" localSheetId="10">#REF!</definedName>
    <definedName name="_01_09_96">#REF!</definedName>
    <definedName name="_Ext2" localSheetId="2">'[2]P A T O 99 B'!#REF!</definedName>
    <definedName name="_Ext2" localSheetId="1">'[2]P A T O 99 B'!#REF!</definedName>
    <definedName name="_Ext2" localSheetId="0">'[2]P A T O 99 B'!#REF!</definedName>
    <definedName name="_Ext2" localSheetId="4">'[2]P A T O 99 B'!#REF!</definedName>
    <definedName name="_Ext2" localSheetId="5">'[2]P A T O 99 B'!#REF!</definedName>
    <definedName name="_Ext2" localSheetId="6">'[2]P A T O 99 B'!#REF!</definedName>
    <definedName name="_Ext2" localSheetId="7">'[2]P A T O 99 B'!#REF!</definedName>
    <definedName name="_Ext2" localSheetId="8">'[2]P A T O 99 B'!#REF!</definedName>
    <definedName name="_Ext2" localSheetId="9">'[2]P A T O 99 B'!#REF!</definedName>
    <definedName name="_Ext2" localSheetId="10">'[2]P A T O 99 B'!#REF!</definedName>
    <definedName name="_Ext2">'[2]P A T O 99 B'!#REF!</definedName>
    <definedName name="_Order1" hidden="1">255</definedName>
    <definedName name="_OUT98" localSheetId="2" hidden="1">{#N/A,#N/A,TRUE,"Serviços"}</definedName>
    <definedName name="_OUT98" hidden="1">{#N/A,#N/A,TRUE,"Serviços"}</definedName>
    <definedName name="_PL1" localSheetId="2">#REF!</definedName>
    <definedName name="_PL1" localSheetId="1">#REF!</definedName>
    <definedName name="_PL1" localSheetId="0">#REF!</definedName>
    <definedName name="_PL1" localSheetId="4">#REF!</definedName>
    <definedName name="_PL1" localSheetId="5">#REF!</definedName>
    <definedName name="_PL1" localSheetId="6">#REF!</definedName>
    <definedName name="_PL1" localSheetId="7">#REF!</definedName>
    <definedName name="_PL1" localSheetId="8">#REF!</definedName>
    <definedName name="_PL1" localSheetId="9">#REF!</definedName>
    <definedName name="_PL1" localSheetId="10">#REF!</definedName>
    <definedName name="_PL1">#REF!</definedName>
    <definedName name="_qq3">#N/A</definedName>
    <definedName name="_r" localSheetId="2">#REF!</definedName>
    <definedName name="_r" localSheetId="1">#REF!</definedName>
    <definedName name="_r" localSheetId="0">#REF!</definedName>
    <definedName name="_r" localSheetId="4">#REF!</definedName>
    <definedName name="_r" localSheetId="5">#REF!</definedName>
    <definedName name="_r" localSheetId="6">#REF!</definedName>
    <definedName name="_r" localSheetId="7">#REF!</definedName>
    <definedName name="_r" localSheetId="8">#REF!</definedName>
    <definedName name="_r" localSheetId="9">#REF!</definedName>
    <definedName name="_r" localSheetId="10">#REF!</definedName>
    <definedName name="_r">#REF!</definedName>
    <definedName name="_Rbv1">'[3]Página 16'!$C$3:$C$7</definedName>
    <definedName name="_ta105" localSheetId="3">#REF!</definedName>
    <definedName name="_ta105" localSheetId="2">#REF!</definedName>
    <definedName name="_ta105" localSheetId="1">#REF!</definedName>
    <definedName name="_ta105" localSheetId="0">#REF!</definedName>
    <definedName name="_ta105" localSheetId="19">#REF!</definedName>
    <definedName name="_ta105" localSheetId="12">#REF!</definedName>
    <definedName name="_ta105" localSheetId="11">#REF!</definedName>
    <definedName name="_ta105" localSheetId="4">#REF!</definedName>
    <definedName name="_ta105" localSheetId="5">#REF!</definedName>
    <definedName name="_ta105" localSheetId="18">#REF!</definedName>
    <definedName name="_ta105" localSheetId="6">#REF!</definedName>
    <definedName name="_ta105" localSheetId="17">#REF!</definedName>
    <definedName name="_ta105" localSheetId="7">#REF!</definedName>
    <definedName name="_ta105" localSheetId="8">#REF!</definedName>
    <definedName name="_ta105" localSheetId="16">#REF!</definedName>
    <definedName name="_ta105" localSheetId="9">#REF!</definedName>
    <definedName name="_ta105" localSheetId="15">#REF!</definedName>
    <definedName name="_ta105" localSheetId="10">#REF!</definedName>
    <definedName name="_ta105" localSheetId="14">#REF!</definedName>
    <definedName name="_ta105" localSheetId="13">#REF!</definedName>
    <definedName name="_ta105">#REF!</definedName>
    <definedName name="_ta157" localSheetId="3">#REF!</definedName>
    <definedName name="_ta157" localSheetId="2">#REF!</definedName>
    <definedName name="_ta157" localSheetId="1">#REF!</definedName>
    <definedName name="_ta157" localSheetId="0">#REF!</definedName>
    <definedName name="_ta157" localSheetId="19">#REF!</definedName>
    <definedName name="_ta157" localSheetId="12">#REF!</definedName>
    <definedName name="_ta157" localSheetId="11">#REF!</definedName>
    <definedName name="_ta157" localSheetId="4">#REF!</definedName>
    <definedName name="_ta157" localSheetId="5">#REF!</definedName>
    <definedName name="_ta157" localSheetId="18">#REF!</definedName>
    <definedName name="_ta157" localSheetId="6">#REF!</definedName>
    <definedName name="_ta157" localSheetId="17">#REF!</definedName>
    <definedName name="_ta157" localSheetId="7">#REF!</definedName>
    <definedName name="_ta157" localSheetId="8">#REF!</definedName>
    <definedName name="_ta157" localSheetId="16">#REF!</definedName>
    <definedName name="_ta157" localSheetId="9">#REF!</definedName>
    <definedName name="_ta157" localSheetId="15">#REF!</definedName>
    <definedName name="_ta157" localSheetId="10">#REF!</definedName>
    <definedName name="_ta157" localSheetId="14">#REF!</definedName>
    <definedName name="_ta157" localSheetId="13">#REF!</definedName>
    <definedName name="_ta157">#REF!</definedName>
    <definedName name="a" localSheetId="2">#REF!</definedName>
    <definedName name="A" localSheetId="1">#REF!</definedName>
    <definedName name="A" localSheetId="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2">'CRONOGRAMA GERAL '!AA</definedName>
    <definedName name="aa" localSheetId="1">#REF!</definedName>
    <definedName name="aa" localSheetId="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AA_25">#N/A</definedName>
    <definedName name="AA_27">#N/A</definedName>
    <definedName name="AA_28">#N/A</definedName>
    <definedName name="AA_29">#N/A</definedName>
    <definedName name="AA_31">#N/A</definedName>
    <definedName name="AA_37">#N/A</definedName>
    <definedName name="aaa" localSheetId="2">#N/A</definedName>
    <definedName name="AAA" localSheetId="1">#REF!</definedName>
    <definedName name="AAA" localSheetId="0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>#REF!</definedName>
    <definedName name="AAAA" localSheetId="2">#REF!</definedName>
    <definedName name="AAAA" localSheetId="1">#REF!</definedName>
    <definedName name="AAAA" localSheetId="0">#REF!</definedName>
    <definedName name="AAAA" localSheetId="4">#REF!</definedName>
    <definedName name="AAAA" localSheetId="5">#REF!</definedName>
    <definedName name="AAAA" localSheetId="6">#REF!</definedName>
    <definedName name="AAAA" localSheetId="7">#REF!</definedName>
    <definedName name="AAAA" localSheetId="8">#REF!</definedName>
    <definedName name="AAAA" localSheetId="9">#REF!</definedName>
    <definedName name="AAAA" localSheetId="10">#REF!</definedName>
    <definedName name="AAAA">#REF!</definedName>
    <definedName name="AAAAA" localSheetId="2">#N/A</definedName>
    <definedName name="aaaaa" localSheetId="1">'[4]PLANILHA DE QUANT. E CUSTOS A'!#REF!</definedName>
    <definedName name="aaaaa" localSheetId="0">'[4]PLANILHA DE QUANT. E CUSTOS A'!#REF!</definedName>
    <definedName name="aaaaa" localSheetId="4">'[4]PLANILHA DE QUANT. E CUSTOS A'!#REF!</definedName>
    <definedName name="aaaaa" localSheetId="5">'[4]PLANILHA DE QUANT. E CUSTOS A'!#REF!</definedName>
    <definedName name="aaaaa" localSheetId="6">'[4]PLANILHA DE QUANT. E CUSTOS A'!#REF!</definedName>
    <definedName name="aaaaa" localSheetId="7">'[4]PLANILHA DE QUANT. E CUSTOS A'!#REF!</definedName>
    <definedName name="aaaaa" localSheetId="8">'[4]PLANILHA DE QUANT. E CUSTOS A'!#REF!</definedName>
    <definedName name="aaaaa" localSheetId="9">'[4]PLANILHA DE QUANT. E CUSTOS A'!#REF!</definedName>
    <definedName name="aaaaa" localSheetId="10">'[4]PLANILHA DE QUANT. E CUSTOS A'!#REF!</definedName>
    <definedName name="aaaaa">'[4]PLANILHA DE QUANT. E CUSTOS A'!#REF!</definedName>
    <definedName name="AAAAA_25">#N/A</definedName>
    <definedName name="AAAAA_27">#N/A</definedName>
    <definedName name="AAAAA_28">#N/A</definedName>
    <definedName name="AAAAA_29">#N/A</definedName>
    <definedName name="AAAAA_31">#N/A</definedName>
    <definedName name="AAAAA_37">#N/A</definedName>
    <definedName name="AAAAAA">#N/A</definedName>
    <definedName name="AAAAAA_25">#N/A</definedName>
    <definedName name="AAAAAA_27">#N/A</definedName>
    <definedName name="AAAAAA_28">#N/A</definedName>
    <definedName name="AAAAAA_29">#N/A</definedName>
    <definedName name="AAAAAA_31">#N/A</definedName>
    <definedName name="AAAAAA_37">#N/A</definedName>
    <definedName name="aaaaaaaa">#N/A</definedName>
    <definedName name="aaaaaaaa_25">#N/A</definedName>
    <definedName name="aaaaaaaa_27">#N/A</definedName>
    <definedName name="aaaaaaaa_28">#N/A</definedName>
    <definedName name="aaaaaaaa_29">#N/A</definedName>
    <definedName name="aaaaaaaa_31">#N/A</definedName>
    <definedName name="aaaaaaaa_37">#N/A</definedName>
    <definedName name="AAAAABB" localSheetId="2">#REF!</definedName>
    <definedName name="AAAAABB" localSheetId="1">#REF!</definedName>
    <definedName name="AAAAABB" localSheetId="0">#REF!</definedName>
    <definedName name="AAAAABB" localSheetId="4">#REF!</definedName>
    <definedName name="AAAAABB" localSheetId="5">#REF!</definedName>
    <definedName name="AAAAABB" localSheetId="6">#REF!</definedName>
    <definedName name="AAAAABB" localSheetId="7">#REF!</definedName>
    <definedName name="AAAAABB" localSheetId="8">#REF!</definedName>
    <definedName name="AAAAABB" localSheetId="9">#REF!</definedName>
    <definedName name="AAAAABB" localSheetId="10">#REF!</definedName>
    <definedName name="AAAAABB">#REF!</definedName>
    <definedName name="AB" localSheetId="2">'[4]PLANILHA DE QUANT. E CUSTOS A'!#REF!</definedName>
    <definedName name="AB" localSheetId="1">'[4]PLANILHA DE QUANT. E CUSTOS A'!#REF!</definedName>
    <definedName name="AB" localSheetId="0">'[4]PLANILHA DE QUANT. E CUSTOS A'!#REF!</definedName>
    <definedName name="AB" localSheetId="4">'[4]PLANILHA DE QUANT. E CUSTOS A'!#REF!</definedName>
    <definedName name="AB" localSheetId="5">'[4]PLANILHA DE QUANT. E CUSTOS A'!#REF!</definedName>
    <definedName name="AB" localSheetId="6">'[4]PLANILHA DE QUANT. E CUSTOS A'!#REF!</definedName>
    <definedName name="AB" localSheetId="7">'[4]PLANILHA DE QUANT. E CUSTOS A'!#REF!</definedName>
    <definedName name="AB" localSheetId="8">'[4]PLANILHA DE QUANT. E CUSTOS A'!#REF!</definedName>
    <definedName name="AB" localSheetId="9">'[4]PLANILHA DE QUANT. E CUSTOS A'!#REF!</definedName>
    <definedName name="AB" localSheetId="10">'[4]PLANILHA DE QUANT. E CUSTOS A'!#REF!</definedName>
    <definedName name="AB">'[4]PLANILHA DE QUANT. E CUSTOS A'!#REF!</definedName>
    <definedName name="ABC" localSheetId="2">#REF!</definedName>
    <definedName name="ABC" localSheetId="1">#REF!</definedName>
    <definedName name="ABC" localSheetId="0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 localSheetId="10">#REF!</definedName>
    <definedName name="ABC">#REF!</definedName>
    <definedName name="ac" localSheetId="2">'CRONOGRAMA GERAL '!ac</definedName>
    <definedName name="ac">[0]!ac</definedName>
    <definedName name="agh" localSheetId="3">#REF!</definedName>
    <definedName name="agh" localSheetId="2">#REF!</definedName>
    <definedName name="agh" localSheetId="1">#REF!</definedName>
    <definedName name="agh" localSheetId="0">#REF!</definedName>
    <definedName name="agh" localSheetId="19">#REF!</definedName>
    <definedName name="agh" localSheetId="12">#REF!</definedName>
    <definedName name="agh" localSheetId="11">#REF!</definedName>
    <definedName name="agh" localSheetId="4">#REF!</definedName>
    <definedName name="agh" localSheetId="5">#REF!</definedName>
    <definedName name="agh" localSheetId="18">#REF!</definedName>
    <definedName name="agh" localSheetId="6">#REF!</definedName>
    <definedName name="agh" localSheetId="17">#REF!</definedName>
    <definedName name="agh" localSheetId="7">#REF!</definedName>
    <definedName name="agh" localSheetId="8">#REF!</definedName>
    <definedName name="agh" localSheetId="16">#REF!</definedName>
    <definedName name="agh" localSheetId="9">#REF!</definedName>
    <definedName name="agh" localSheetId="15">#REF!</definedName>
    <definedName name="agh" localSheetId="10">#REF!</definedName>
    <definedName name="agh" localSheetId="14">#REF!</definedName>
    <definedName name="agh" localSheetId="13">#REF!</definedName>
    <definedName name="agh">#REF!</definedName>
    <definedName name="ALTA" localSheetId="2">'[5]PRO-08'!#REF!</definedName>
    <definedName name="ALTA" localSheetId="1">'[5]PRO-08'!#REF!</definedName>
    <definedName name="ALTA" localSheetId="0">'[5]PRO-08'!#REF!</definedName>
    <definedName name="ALTA" localSheetId="4">'[5]PRO-08'!#REF!</definedName>
    <definedName name="ALTA" localSheetId="5">'[5]PRO-08'!#REF!</definedName>
    <definedName name="ALTA" localSheetId="6">'[5]PRO-08'!#REF!</definedName>
    <definedName name="ALTA" localSheetId="7">'[5]PRO-08'!#REF!</definedName>
    <definedName name="ALTA" localSheetId="8">'[5]PRO-08'!#REF!</definedName>
    <definedName name="ALTA" localSheetId="9">'[5]PRO-08'!#REF!</definedName>
    <definedName name="ALTA" localSheetId="10">'[5]PRO-08'!#REF!</definedName>
    <definedName name="ALTA">'[5]PRO-08'!#REF!</definedName>
    <definedName name="amarela" localSheetId="2">#REF!</definedName>
    <definedName name="amarela" localSheetId="1">#REF!</definedName>
    <definedName name="amarela" localSheetId="0">#REF!</definedName>
    <definedName name="amarela" localSheetId="4">#REF!</definedName>
    <definedName name="amarela" localSheetId="5">#REF!</definedName>
    <definedName name="amarela" localSheetId="6">#REF!</definedName>
    <definedName name="amarela" localSheetId="7">#REF!</definedName>
    <definedName name="amarela" localSheetId="8">#REF!</definedName>
    <definedName name="amarela" localSheetId="9">#REF!</definedName>
    <definedName name="amarela" localSheetId="10">#REF!</definedName>
    <definedName name="amarela">#REF!</definedName>
    <definedName name="area" localSheetId="2">'[6]BAIXO GUANDU ITAIMBE'!#REF!</definedName>
    <definedName name="area" localSheetId="1">'[6]BAIXO GUANDU ITAIMBE'!#REF!</definedName>
    <definedName name="area" localSheetId="0">'[6]BAIXO GUANDU ITAIMBE'!#REF!</definedName>
    <definedName name="area" localSheetId="4">'[6]BAIXO GUANDU ITAIMBE'!#REF!</definedName>
    <definedName name="area" localSheetId="5">'[6]BAIXO GUANDU ITAIMBE'!#REF!</definedName>
    <definedName name="area" localSheetId="6">'[6]BAIXO GUANDU ITAIMBE'!#REF!</definedName>
    <definedName name="area" localSheetId="7">'[6]BAIXO GUANDU ITAIMBE'!#REF!</definedName>
    <definedName name="area" localSheetId="8">'[6]BAIXO GUANDU ITAIMBE'!#REF!</definedName>
    <definedName name="area" localSheetId="9">'[6]BAIXO GUANDU ITAIMBE'!#REF!</definedName>
    <definedName name="area" localSheetId="10">'[6]BAIXO GUANDU ITAIMBE'!#REF!</definedName>
    <definedName name="area">'[6]BAIXO GUANDU ITAIMBE'!#REF!</definedName>
    <definedName name="_xlnm.Print_Area" localSheetId="3">'APIS-H=15CM'!$B$2:$O$47</definedName>
    <definedName name="_xlnm.Print_Area" localSheetId="2">'CRONOGRAMA GERAL '!$B$2:$Q$19</definedName>
    <definedName name="_xlnm.Print_Area" localSheetId="1">'Planilha Geral'!$A$1:$J$56</definedName>
    <definedName name="_xlnm.Print_Area" localSheetId="0">'RESUMO GERAL'!$A$2:$F$36</definedName>
    <definedName name="_xlnm.Print_Area" localSheetId="19">'Trecho 1'!$A$1:$F$61</definedName>
    <definedName name="_xlnm.Print_Area" localSheetId="12">'Trecho 10'!$A$1:$F$61</definedName>
    <definedName name="_xlnm.Print_Area" localSheetId="11">'Trecho 11'!$A$1:$F$61</definedName>
    <definedName name="_xlnm.Print_Area" localSheetId="4">'Trecho 1c'!$A$11:$F$52</definedName>
    <definedName name="_xlnm.Print_Area" localSheetId="5">'Trecho 2c'!$A$12:$F$52</definedName>
    <definedName name="_xlnm.Print_Area" localSheetId="18">'Trecho 3'!$A$1:$F$61</definedName>
    <definedName name="_xlnm.Print_Area" localSheetId="6">'Trecho 3c'!$A$5:$F$45</definedName>
    <definedName name="_xlnm.Print_Area" localSheetId="17">'Trecho 4'!$A$1:$F$61</definedName>
    <definedName name="_xlnm.Print_Area" localSheetId="7">'Trecho 4c'!$A$12:$F$52</definedName>
    <definedName name="_xlnm.Print_Area" localSheetId="8">'Trecho 5c'!$A$12:$F$52</definedName>
    <definedName name="_xlnm.Print_Area" localSheetId="16">'Trecho 6'!$A$1:$F$61</definedName>
    <definedName name="_xlnm.Print_Area" localSheetId="9">'Trecho 6c'!$A$12:$F$52</definedName>
    <definedName name="_xlnm.Print_Area" localSheetId="15">'Trecho 7'!$A$1:$F$61</definedName>
    <definedName name="_xlnm.Print_Area" localSheetId="10">'trecho 7c'!$A$12:$F$52</definedName>
    <definedName name="_xlnm.Print_Area" localSheetId="14">'Trecho 8'!$A$1:$F$61</definedName>
    <definedName name="_xlnm.Print_Area" localSheetId="13">'Trecho 9'!$A$1:$F$61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 localSheetId="4">#REF!</definedName>
    <definedName name="Área_impressão_IM" localSheetId="5">#REF!</definedName>
    <definedName name="Área_impressão_IM" localSheetId="6">#REF!</definedName>
    <definedName name="Área_impressão_IM" localSheetId="7">#REF!</definedName>
    <definedName name="Área_impressão_IM" localSheetId="8">#REF!</definedName>
    <definedName name="Área_impressão_IM" localSheetId="9">#REF!</definedName>
    <definedName name="Área_impressão_IM" localSheetId="10">#REF!</definedName>
    <definedName name="Área_impressão_IM">#REF!</definedName>
    <definedName name="as" localSheetId="2">#REF!</definedName>
    <definedName name="as" localSheetId="1">#REF!</definedName>
    <definedName name="as" localSheetId="0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9">#REF!</definedName>
    <definedName name="as" localSheetId="10">#REF!</definedName>
    <definedName name="as">#REF!</definedName>
    <definedName name="ASDF" localSheetId="2" hidden="1">{#N/A,#N/A,TRUE,"Serviços"}</definedName>
    <definedName name="ASDF" hidden="1">{#N/A,#N/A,TRUE,"Serviços"}</definedName>
    <definedName name="ASDFG" localSheetId="2" hidden="1">{#N/A,#N/A,TRUE,"Serviços"}</definedName>
    <definedName name="ASDFG" hidden="1">{#N/A,#N/A,TRUE,"Serviços"}</definedName>
    <definedName name="ASFGG" localSheetId="2" hidden="1">{#N/A,#N/A,TRUE,"Serviços"}</definedName>
    <definedName name="ASFGG" hidden="1">{#N/A,#N/A,TRUE,"Serviços"}</definedName>
    <definedName name="ATERRO" localSheetId="2">#REF!</definedName>
    <definedName name="ATERRO" localSheetId="1">#REF!</definedName>
    <definedName name="ATERRO" localSheetId="0">#REF!</definedName>
    <definedName name="ATERRO" localSheetId="4">#REF!</definedName>
    <definedName name="ATERRO" localSheetId="5">#REF!</definedName>
    <definedName name="ATERRO" localSheetId="6">#REF!</definedName>
    <definedName name="ATERRO" localSheetId="7">#REF!</definedName>
    <definedName name="ATERRO" localSheetId="8">#REF!</definedName>
    <definedName name="ATERRO" localSheetId="9">#REF!</definedName>
    <definedName name="ATERRO" localSheetId="10">#REF!</definedName>
    <definedName name="ATERRO">#REF!</definedName>
    <definedName name="ATERRO_100" localSheetId="2">#REF!</definedName>
    <definedName name="ATERRO_100" localSheetId="1">#REF!</definedName>
    <definedName name="ATERRO_100" localSheetId="0">#REF!</definedName>
    <definedName name="ATERRO_100" localSheetId="4">#REF!</definedName>
    <definedName name="ATERRO_100" localSheetId="5">#REF!</definedName>
    <definedName name="ATERRO_100" localSheetId="6">#REF!</definedName>
    <definedName name="ATERRO_100" localSheetId="7">#REF!</definedName>
    <definedName name="ATERRO_100" localSheetId="8">#REF!</definedName>
    <definedName name="ATERRO_100" localSheetId="9">#REF!</definedName>
    <definedName name="ATERRO_100" localSheetId="10">#REF!</definedName>
    <definedName name="ATERRO_100">#REF!</definedName>
    <definedName name="azul" localSheetId="2">#REF!</definedName>
    <definedName name="azul" localSheetId="1">#REF!</definedName>
    <definedName name="azul" localSheetId="0">#REF!</definedName>
    <definedName name="azul" localSheetId="4">#REF!</definedName>
    <definedName name="azul" localSheetId="5">#REF!</definedName>
    <definedName name="azul" localSheetId="6">#REF!</definedName>
    <definedName name="azul" localSheetId="7">#REF!</definedName>
    <definedName name="azul" localSheetId="8">#REF!</definedName>
    <definedName name="azul" localSheetId="9">#REF!</definedName>
    <definedName name="azul" localSheetId="10">#REF!</definedName>
    <definedName name="azul">#REF!</definedName>
    <definedName name="AZULSINAL" localSheetId="2">#REF!</definedName>
    <definedName name="AZULSINAL" localSheetId="1">#REF!</definedName>
    <definedName name="AZULSINAL" localSheetId="0">#REF!</definedName>
    <definedName name="AZULSINAL" localSheetId="4">#REF!</definedName>
    <definedName name="AZULSINAL" localSheetId="5">#REF!</definedName>
    <definedName name="AZULSINAL" localSheetId="6">#REF!</definedName>
    <definedName name="AZULSINAL" localSheetId="7">#REF!</definedName>
    <definedName name="AZULSINAL" localSheetId="8">#REF!</definedName>
    <definedName name="AZULSINAL" localSheetId="9">#REF!</definedName>
    <definedName name="AZULSINAL" localSheetId="10">#REF!</definedName>
    <definedName name="AZULSINAL">#REF!</definedName>
    <definedName name="B" localSheetId="2">#N/A</definedName>
    <definedName name="B" localSheetId="1">#REF!</definedName>
    <definedName name="B" localSheetId="0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>#REF!</definedName>
    <definedName name="B_25">#N/A</definedName>
    <definedName name="B_27">#N/A</definedName>
    <definedName name="B_28">#N/A</definedName>
    <definedName name="B_29">#N/A</definedName>
    <definedName name="B_31">#N/A</definedName>
    <definedName name="B_37">#N/A</definedName>
    <definedName name="BACIACONT">[7]PLAN_ACRÉS._DECRÉS._EDITADA!$A$217:$N$219</definedName>
    <definedName name="BACICO">'[8]PLANILHA SECONT'!$A$183:$Q$185</definedName>
    <definedName name="BASE" localSheetId="2">'CRONOGRAMA GERAL '!BASE</definedName>
    <definedName name="BASE">[0]!BASE</definedName>
    <definedName name="bbb" localSheetId="2">#REF!</definedName>
    <definedName name="bbb" localSheetId="1">#REF!</definedName>
    <definedName name="bbb" localSheetId="0">#REF!</definedName>
    <definedName name="bbb" localSheetId="4">#REF!</definedName>
    <definedName name="bbb" localSheetId="5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 localSheetId="10">#REF!</definedName>
    <definedName name="bbb">#REF!</definedName>
    <definedName name="bbbbb" localSheetId="2">'[4]PLANILHA DE QUANT. E CUSTOS A'!#REF!</definedName>
    <definedName name="bbbbb" localSheetId="1">'[4]PLANILHA DE QUANT. E CUSTOS A'!#REF!</definedName>
    <definedName name="bbbbb" localSheetId="0">'[4]PLANILHA DE QUANT. E CUSTOS A'!#REF!</definedName>
    <definedName name="bbbbb" localSheetId="4">'[4]PLANILHA DE QUANT. E CUSTOS A'!#REF!</definedName>
    <definedName name="bbbbb" localSheetId="5">'[4]PLANILHA DE QUANT. E CUSTOS A'!#REF!</definedName>
    <definedName name="bbbbb" localSheetId="6">'[4]PLANILHA DE QUANT. E CUSTOS A'!#REF!</definedName>
    <definedName name="bbbbb" localSheetId="7">'[4]PLANILHA DE QUANT. E CUSTOS A'!#REF!</definedName>
    <definedName name="bbbbb" localSheetId="8">'[4]PLANILHA DE QUANT. E CUSTOS A'!#REF!</definedName>
    <definedName name="bbbbb" localSheetId="9">'[4]PLANILHA DE QUANT. E CUSTOS A'!#REF!</definedName>
    <definedName name="bbbbb" localSheetId="10">'[4]PLANILHA DE QUANT. E CUSTOS A'!#REF!</definedName>
    <definedName name="bbbbb">'[4]PLANILHA DE QUANT. E CUSTOS A'!#REF!</definedName>
    <definedName name="BDI" localSheetId="2">#REF!</definedName>
    <definedName name="BDI" localSheetId="1">#REF!</definedName>
    <definedName name="BDI" localSheetId="0">#REF!</definedName>
    <definedName name="BDI" localSheetId="4">#REF!</definedName>
    <definedName name="BDI" localSheetId="5">#REF!</definedName>
    <definedName name="BDI" localSheetId="6">#REF!</definedName>
    <definedName name="BDI" localSheetId="7">#REF!</definedName>
    <definedName name="BDI" localSheetId="8">#REF!</definedName>
    <definedName name="BDI" localSheetId="9">#REF!</definedName>
    <definedName name="BDI" localSheetId="10">#REF!</definedName>
    <definedName name="BDI">#REF!</definedName>
    <definedName name="BG" localSheetId="2">#REF!</definedName>
    <definedName name="BG" localSheetId="1">#REF!</definedName>
    <definedName name="BG" localSheetId="0">#REF!</definedName>
    <definedName name="BG" localSheetId="4">#REF!</definedName>
    <definedName name="BG" localSheetId="5">#REF!</definedName>
    <definedName name="BG" localSheetId="6">#REF!</definedName>
    <definedName name="BG" localSheetId="7">#REF!</definedName>
    <definedName name="BG" localSheetId="8">#REF!</definedName>
    <definedName name="BG" localSheetId="9">#REF!</definedName>
    <definedName name="BG" localSheetId="10">#REF!</definedName>
    <definedName name="BG">#REF!</definedName>
    <definedName name="BGU" localSheetId="2">#REF!</definedName>
    <definedName name="BGU" localSheetId="1">#REF!</definedName>
    <definedName name="BGU" localSheetId="0">#REF!</definedName>
    <definedName name="BGU" localSheetId="4">#REF!</definedName>
    <definedName name="BGU" localSheetId="5">#REF!</definedName>
    <definedName name="BGU" localSheetId="6">#REF!</definedName>
    <definedName name="BGU" localSheetId="7">#REF!</definedName>
    <definedName name="BGU" localSheetId="8">#REF!</definedName>
    <definedName name="BGU" localSheetId="9">#REF!</definedName>
    <definedName name="BGU" localSheetId="10">#REF!</definedName>
    <definedName name="BGU">#REF!</definedName>
    <definedName name="BI">[9]Teor!$A$3:$G$7</definedName>
    <definedName name="BII">'[10]Página 16'!$A$3:$G$7</definedName>
    <definedName name="BR" localSheetId="2">#REF!</definedName>
    <definedName name="BR" localSheetId="1">#REF!</definedName>
    <definedName name="BR" localSheetId="0">#REF!</definedName>
    <definedName name="BR" localSheetId="4">#REF!</definedName>
    <definedName name="BR" localSheetId="5">#REF!</definedName>
    <definedName name="BR" localSheetId="6">#REF!</definedName>
    <definedName name="BR" localSheetId="7">#REF!</definedName>
    <definedName name="BR" localSheetId="8">#REF!</definedName>
    <definedName name="BR" localSheetId="9">#REF!</definedName>
    <definedName name="BR" localSheetId="10">#REF!</definedName>
    <definedName name="BR">#REF!</definedName>
    <definedName name="BuiltIn_Print_Area" localSheetId="2">#REF!</definedName>
    <definedName name="BuiltIn_Print_Area" localSheetId="1">#REF!</definedName>
    <definedName name="BuiltIn_Print_Area" localSheetId="0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 localSheetId="9">#REF!</definedName>
    <definedName name="BuiltIn_Print_Area" localSheetId="10">#REF!</definedName>
    <definedName name="BuiltIn_Print_Area">#REF!</definedName>
    <definedName name="BuiltIn_Print_Area___0" localSheetId="2">#REF!</definedName>
    <definedName name="BuiltIn_Print_Area___0" localSheetId="1">#REF!</definedName>
    <definedName name="BuiltIn_Print_Area___0" localSheetId="0">#REF!</definedName>
    <definedName name="BuiltIn_Print_Area___0" localSheetId="4">#REF!</definedName>
    <definedName name="BuiltIn_Print_Area___0" localSheetId="5">#REF!</definedName>
    <definedName name="BuiltIn_Print_Area___0" localSheetId="6">#REF!</definedName>
    <definedName name="BuiltIn_Print_Area___0" localSheetId="7">#REF!</definedName>
    <definedName name="BuiltIn_Print_Area___0" localSheetId="8">#REF!</definedName>
    <definedName name="BuiltIn_Print_Area___0" localSheetId="9">#REF!</definedName>
    <definedName name="BuiltIn_Print_Area___0" localSheetId="10">#REF!</definedName>
    <definedName name="BuiltIn_Print_Area___0">#REF!</definedName>
    <definedName name="cafasf" localSheetId="2">'[5]PRO-08'!#REF!</definedName>
    <definedName name="cafasf" localSheetId="1">'[5]PRO-08'!#REF!</definedName>
    <definedName name="cafasf" localSheetId="0">'[5]PRO-08'!#REF!</definedName>
    <definedName name="cafasf" localSheetId="4">'[5]PRO-08'!#REF!</definedName>
    <definedName name="cafasf" localSheetId="5">'[5]PRO-08'!#REF!</definedName>
    <definedName name="cafasf" localSheetId="6">'[5]PRO-08'!#REF!</definedName>
    <definedName name="cafasf" localSheetId="7">'[5]PRO-08'!#REF!</definedName>
    <definedName name="cafasf" localSheetId="8">'[5]PRO-08'!#REF!</definedName>
    <definedName name="cafasf" localSheetId="9">'[5]PRO-08'!#REF!</definedName>
    <definedName name="cafasf" localSheetId="10">'[5]PRO-08'!#REF!</definedName>
    <definedName name="cafasf">'[5]PRO-08'!#REF!</definedName>
    <definedName name="CANTPLA">[7]PLAN_ACRÉS._DECRÉS._EDITADA!$A$191:$N$213</definedName>
    <definedName name="CAPA" localSheetId="2" hidden="1">{#N/A,#N/A,TRUE,"Serviços"}</definedName>
    <definedName name="CAPA" hidden="1">{#N/A,#N/A,TRUE,"Serviços"}</definedName>
    <definedName name="capa1" localSheetId="2" hidden="1">{#N/A,#N/A,TRUE,"Serviços"}</definedName>
    <definedName name="capa1" hidden="1">{#N/A,#N/A,TRUE,"Serviços"}</definedName>
    <definedName name="capa2" localSheetId="2" hidden="1">{#N/A,#N/A,TRUE,"Serviços"}</definedName>
    <definedName name="capa2" hidden="1">{#N/A,#N/A,TRUE,"Serviços"}</definedName>
    <definedName name="CBU" localSheetId="2">#REF!</definedName>
    <definedName name="CBU" localSheetId="1">#REF!</definedName>
    <definedName name="CBU" localSheetId="0">#REF!</definedName>
    <definedName name="CBU" localSheetId="4">#REF!</definedName>
    <definedName name="CBU" localSheetId="5">#REF!</definedName>
    <definedName name="CBU" localSheetId="6">#REF!</definedName>
    <definedName name="CBU" localSheetId="7">#REF!</definedName>
    <definedName name="CBU" localSheetId="8">#REF!</definedName>
    <definedName name="CBU" localSheetId="9">#REF!</definedName>
    <definedName name="CBU" localSheetId="10">#REF!</definedName>
    <definedName name="CBU">#REF!</definedName>
    <definedName name="CBUII" localSheetId="2">#REF!</definedName>
    <definedName name="CBUII" localSheetId="1">#REF!</definedName>
    <definedName name="CBUII" localSheetId="0">#REF!</definedName>
    <definedName name="CBUII" localSheetId="4">#REF!</definedName>
    <definedName name="CBUII" localSheetId="5">#REF!</definedName>
    <definedName name="CBUII" localSheetId="6">#REF!</definedName>
    <definedName name="CBUII" localSheetId="7">#REF!</definedName>
    <definedName name="CBUII" localSheetId="8">#REF!</definedName>
    <definedName name="CBUII" localSheetId="9">#REF!</definedName>
    <definedName name="CBUII" localSheetId="10">#REF!</definedName>
    <definedName name="CBUII">#REF!</definedName>
    <definedName name="CBUQB" localSheetId="2">#REF!</definedName>
    <definedName name="CBUQB" localSheetId="1">#REF!</definedName>
    <definedName name="CBUQB" localSheetId="0">#REF!</definedName>
    <definedName name="CBUQB" localSheetId="4">#REF!</definedName>
    <definedName name="CBUQB" localSheetId="5">#REF!</definedName>
    <definedName name="CBUQB" localSheetId="6">#REF!</definedName>
    <definedName name="CBUQB" localSheetId="7">#REF!</definedName>
    <definedName name="CBUQB" localSheetId="8">#REF!</definedName>
    <definedName name="CBUQB" localSheetId="9">#REF!</definedName>
    <definedName name="CBUQB" localSheetId="10">#REF!</definedName>
    <definedName name="CBUQB">#REF!</definedName>
    <definedName name="CBUQc" localSheetId="2">#REF!</definedName>
    <definedName name="CBUQc" localSheetId="1">#REF!</definedName>
    <definedName name="CBUQc" localSheetId="0">#REF!</definedName>
    <definedName name="CBUQc" localSheetId="4">#REF!</definedName>
    <definedName name="CBUQc" localSheetId="5">#REF!</definedName>
    <definedName name="CBUQc" localSheetId="6">#REF!</definedName>
    <definedName name="CBUQc" localSheetId="7">#REF!</definedName>
    <definedName name="CBUQc" localSheetId="8">#REF!</definedName>
    <definedName name="CBUQc" localSheetId="9">#REF!</definedName>
    <definedName name="CBUQc" localSheetId="10">#REF!</definedName>
    <definedName name="CBUQc">#REF!</definedName>
    <definedName name="CCCCCCCCCCCCCCCCC" localSheetId="2">#REF!</definedName>
    <definedName name="CCCCCCCCCCCCCCCCC" localSheetId="1">#REF!</definedName>
    <definedName name="CCCCCCCCCCCCCCCCC" localSheetId="0">#REF!</definedName>
    <definedName name="CCCCCCCCCCCCCCCCC" localSheetId="4">#REF!</definedName>
    <definedName name="CCCCCCCCCCCCCCCCC" localSheetId="5">#REF!</definedName>
    <definedName name="CCCCCCCCCCCCCCCCC" localSheetId="6">#REF!</definedName>
    <definedName name="CCCCCCCCCCCCCCCCC" localSheetId="7">#REF!</definedName>
    <definedName name="CCCCCCCCCCCCCCCCC" localSheetId="8">#REF!</definedName>
    <definedName name="CCCCCCCCCCCCCCCCC" localSheetId="9">#REF!</definedName>
    <definedName name="CCCCCCCCCCCCCCCCC" localSheetId="10">#REF!</definedName>
    <definedName name="CCCCCCCCCCCCCCCCC">#REF!</definedName>
    <definedName name="certotototo" localSheetId="3">#REF!</definedName>
    <definedName name="certotototo" localSheetId="2">#REF!</definedName>
    <definedName name="certotototo" localSheetId="1">#REF!</definedName>
    <definedName name="certotototo" localSheetId="0">#REF!</definedName>
    <definedName name="certotototo" localSheetId="19">#REF!</definedName>
    <definedName name="certotototo" localSheetId="12">#REF!</definedName>
    <definedName name="certotototo" localSheetId="11">#REF!</definedName>
    <definedName name="certotototo" localSheetId="4">#REF!</definedName>
    <definedName name="certotototo" localSheetId="5">#REF!</definedName>
    <definedName name="certotototo" localSheetId="18">#REF!</definedName>
    <definedName name="certotototo" localSheetId="6">#REF!</definedName>
    <definedName name="certotototo" localSheetId="17">#REF!</definedName>
    <definedName name="certotototo" localSheetId="7">#REF!</definedName>
    <definedName name="certotototo" localSheetId="8">#REF!</definedName>
    <definedName name="certotototo" localSheetId="16">#REF!</definedName>
    <definedName name="certotototo" localSheetId="9">#REF!</definedName>
    <definedName name="certotototo" localSheetId="15">#REF!</definedName>
    <definedName name="certotototo" localSheetId="10">#REF!</definedName>
    <definedName name="certotototo" localSheetId="14">#REF!</definedName>
    <definedName name="certotototo" localSheetId="13">#REF!</definedName>
    <definedName name="certotototo">#REF!</definedName>
    <definedName name="CODIGO" localSheetId="2">#REF!</definedName>
    <definedName name="CODIGO" localSheetId="1">#REF!</definedName>
    <definedName name="CODIGO" localSheetId="0">#REF!</definedName>
    <definedName name="CODIGO" localSheetId="4">#REF!</definedName>
    <definedName name="CODIGO" localSheetId="5">#REF!</definedName>
    <definedName name="CODIGO" localSheetId="6">#REF!</definedName>
    <definedName name="CODIGO" localSheetId="7">#REF!</definedName>
    <definedName name="CODIGO" localSheetId="8">#REF!</definedName>
    <definedName name="CODIGO" localSheetId="9">#REF!</definedName>
    <definedName name="CODIGO" localSheetId="10">#REF!</definedName>
    <definedName name="CODIGO">#REF!</definedName>
    <definedName name="Código" localSheetId="2">#REF!</definedName>
    <definedName name="Código" localSheetId="1">#REF!</definedName>
    <definedName name="Código" localSheetId="0">#REF!</definedName>
    <definedName name="Código" localSheetId="4">#REF!</definedName>
    <definedName name="Código" localSheetId="5">#REF!</definedName>
    <definedName name="Código" localSheetId="6">#REF!</definedName>
    <definedName name="Código" localSheetId="7">#REF!</definedName>
    <definedName name="Código" localSheetId="8">#REF!</definedName>
    <definedName name="Código" localSheetId="9">#REF!</definedName>
    <definedName name="Código" localSheetId="10">#REF!</definedName>
    <definedName name="Código">#REF!</definedName>
    <definedName name="Comparativo3">#N/A</definedName>
    <definedName name="COMPLETO" localSheetId="2">#REF!</definedName>
    <definedName name="COMPLETO" localSheetId="1">#REF!</definedName>
    <definedName name="COMPLETO" localSheetId="0">#REF!</definedName>
    <definedName name="COMPLETO" localSheetId="4">#REF!</definedName>
    <definedName name="COMPLETO" localSheetId="5">#REF!</definedName>
    <definedName name="COMPLETO" localSheetId="6">#REF!</definedName>
    <definedName name="COMPLETO" localSheetId="7">#REF!</definedName>
    <definedName name="COMPLETO" localSheetId="8">#REF!</definedName>
    <definedName name="COMPLETO" localSheetId="9">#REF!</definedName>
    <definedName name="COMPLETO" localSheetId="10">#REF!</definedName>
    <definedName name="COMPLETO">#REF!</definedName>
    <definedName name="CUP">#N/A</definedName>
    <definedName name="cv" localSheetId="2">#REF!</definedName>
    <definedName name="cv" localSheetId="1">#REF!</definedName>
    <definedName name="cv" localSheetId="0">#REF!</definedName>
    <definedName name="cv" localSheetId="4">#REF!</definedName>
    <definedName name="cv" localSheetId="5">#REF!</definedName>
    <definedName name="cv" localSheetId="6">#REF!</definedName>
    <definedName name="cv" localSheetId="7">#REF!</definedName>
    <definedName name="cv" localSheetId="8">#REF!</definedName>
    <definedName name="cv" localSheetId="9">#REF!</definedName>
    <definedName name="cv" localSheetId="10">#REF!</definedName>
    <definedName name="cv">#REF!</definedName>
    <definedName name="d" localSheetId="2">#REF!</definedName>
    <definedName name="d" localSheetId="1">#REF!</definedName>
    <definedName name="d" localSheetId="0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>#REF!</definedName>
    <definedName name="dadinho" localSheetId="2">#REF!</definedName>
    <definedName name="dadinho" localSheetId="1">#REF!</definedName>
    <definedName name="dadinho" localSheetId="0">#REF!</definedName>
    <definedName name="dadinho" localSheetId="4">#REF!</definedName>
    <definedName name="dadinho" localSheetId="5">#REF!</definedName>
    <definedName name="dadinho" localSheetId="6">#REF!</definedName>
    <definedName name="dadinho" localSheetId="7">#REF!</definedName>
    <definedName name="dadinho" localSheetId="8">#REF!</definedName>
    <definedName name="dadinho" localSheetId="9">#REF!</definedName>
    <definedName name="dadinho" localSheetId="10">#REF!</definedName>
    <definedName name="dadinho">#REF!</definedName>
    <definedName name="DADOS" localSheetId="2">#REF!</definedName>
    <definedName name="DADOS" localSheetId="1">#REF!</definedName>
    <definedName name="DADOS" localSheetId="0">#REF!</definedName>
    <definedName name="DADOS" localSheetId="4">#REF!</definedName>
    <definedName name="DADOS" localSheetId="5">#REF!</definedName>
    <definedName name="DADOS" localSheetId="6">#REF!</definedName>
    <definedName name="DADOS" localSheetId="7">#REF!</definedName>
    <definedName name="DADOS" localSheetId="8">#REF!</definedName>
    <definedName name="DADOS" localSheetId="9">#REF!</definedName>
    <definedName name="DADOS" localSheetId="10">#REF!</definedName>
    <definedName name="DADOS">#REF!</definedName>
    <definedName name="Dados_Primário" localSheetId="2">#REF!</definedName>
    <definedName name="Dados_Primário" localSheetId="1">#REF!</definedName>
    <definedName name="Dados_Primário" localSheetId="0">#REF!</definedName>
    <definedName name="Dados_Primário" localSheetId="4">#REF!</definedName>
    <definedName name="Dados_Primário" localSheetId="5">#REF!</definedName>
    <definedName name="Dados_Primário" localSheetId="6">#REF!</definedName>
    <definedName name="Dados_Primário" localSheetId="7">#REF!</definedName>
    <definedName name="Dados_Primário" localSheetId="8">#REF!</definedName>
    <definedName name="Dados_Primário" localSheetId="9">#REF!</definedName>
    <definedName name="Dados_Primário" localSheetId="10">#REF!</definedName>
    <definedName name="Dados_Primário">#REF!</definedName>
    <definedName name="DAER1" localSheetId="2" hidden="1">{#N/A,#N/A,TRUE,"Serviços"}</definedName>
    <definedName name="DAER1" hidden="1">{#N/A,#N/A,TRUE,"Serviços"}</definedName>
    <definedName name="dat" localSheetId="2">#REF!</definedName>
    <definedName name="dat" localSheetId="1">#REF!</definedName>
    <definedName name="dat" localSheetId="0">#REF!</definedName>
    <definedName name="dat" localSheetId="4">#REF!</definedName>
    <definedName name="dat" localSheetId="5">#REF!</definedName>
    <definedName name="dat" localSheetId="6">#REF!</definedName>
    <definedName name="dat" localSheetId="7">#REF!</definedName>
    <definedName name="dat" localSheetId="8">#REF!</definedName>
    <definedName name="dat" localSheetId="9">#REF!</definedName>
    <definedName name="dat" localSheetId="10">#REF!</definedName>
    <definedName name="dat">#REF!</definedName>
    <definedName name="DATA" localSheetId="2">#REF!</definedName>
    <definedName name="DATA" localSheetId="1">#REF!</definedName>
    <definedName name="DATA" localSheetId="0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>#REF!</definedName>
    <definedName name="Data_Final" localSheetId="2">#REF!</definedName>
    <definedName name="Data_Final" localSheetId="1">#REF!</definedName>
    <definedName name="Data_Final" localSheetId="0">#REF!</definedName>
    <definedName name="Data_Final" localSheetId="4">#REF!</definedName>
    <definedName name="Data_Final" localSheetId="5">#REF!</definedName>
    <definedName name="Data_Final" localSheetId="6">#REF!</definedName>
    <definedName name="Data_Final" localSheetId="7">#REF!</definedName>
    <definedName name="Data_Final" localSheetId="8">#REF!</definedName>
    <definedName name="Data_Final" localSheetId="9">#REF!</definedName>
    <definedName name="Data_Final" localSheetId="10">#REF!</definedName>
    <definedName name="Data_Final">#REF!</definedName>
    <definedName name="Data_Início" localSheetId="2">#REF!</definedName>
    <definedName name="Data_Início" localSheetId="1">#REF!</definedName>
    <definedName name="Data_Início" localSheetId="0">#REF!</definedName>
    <definedName name="Data_Início" localSheetId="4">#REF!</definedName>
    <definedName name="Data_Início" localSheetId="5">#REF!</definedName>
    <definedName name="Data_Início" localSheetId="6">#REF!</definedName>
    <definedName name="Data_Início" localSheetId="7">#REF!</definedName>
    <definedName name="Data_Início" localSheetId="8">#REF!</definedName>
    <definedName name="Data_Início" localSheetId="9">#REF!</definedName>
    <definedName name="Data_Início" localSheetId="10">#REF!</definedName>
    <definedName name="Data_Início">#REF!</definedName>
    <definedName name="data1" localSheetId="2">#REF!</definedName>
    <definedName name="data1" localSheetId="1">#REF!</definedName>
    <definedName name="data1" localSheetId="0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 localSheetId="10">#REF!</definedName>
    <definedName name="data1">#REF!</definedName>
    <definedName name="Database" localSheetId="2">#REF!</definedName>
    <definedName name="Database" localSheetId="1">#REF!</definedName>
    <definedName name="Database" localSheetId="0">#REF!</definedName>
    <definedName name="Database" localSheetId="4">#REF!</definedName>
    <definedName name="Database" localSheetId="5">#REF!</definedName>
    <definedName name="Database" localSheetId="6">#REF!</definedName>
    <definedName name="Database" localSheetId="7">#REF!</definedName>
    <definedName name="Database" localSheetId="8">#REF!</definedName>
    <definedName name="Database" localSheetId="9">#REF!</definedName>
    <definedName name="Database" localSheetId="10">#REF!</definedName>
    <definedName name="Database">#REF!</definedName>
    <definedName name="dataf" localSheetId="2">#REF!</definedName>
    <definedName name="dataf" localSheetId="1">#REF!</definedName>
    <definedName name="dataf" localSheetId="0">#REF!</definedName>
    <definedName name="dataf" localSheetId="4">#REF!</definedName>
    <definedName name="dataf" localSheetId="5">#REF!</definedName>
    <definedName name="dataf" localSheetId="6">#REF!</definedName>
    <definedName name="dataf" localSheetId="7">#REF!</definedName>
    <definedName name="dataf" localSheetId="8">#REF!</definedName>
    <definedName name="dataf" localSheetId="9">#REF!</definedName>
    <definedName name="dataf" localSheetId="10">#REF!</definedName>
    <definedName name="dataf">#REF!</definedName>
    <definedName name="dd">#N/A</definedName>
    <definedName name="ddd" localSheetId="2">#N/A</definedName>
    <definedName name="ddd" localSheetId="1">#REF!</definedName>
    <definedName name="ddd" localSheetId="0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9">#REF!</definedName>
    <definedName name="ddd" localSheetId="10">#REF!</definedName>
    <definedName name="ddd">#REF!</definedName>
    <definedName name="DDDD">#N/A</definedName>
    <definedName name="DDDD_25">#N/A</definedName>
    <definedName name="DDDD_28">#N/A</definedName>
    <definedName name="DDDD_29">#N/A</definedName>
    <definedName name="DDDD_31">#N/A</definedName>
    <definedName name="DDDD_37">#N/A</definedName>
    <definedName name="Densidades" localSheetId="2">#REF!</definedName>
    <definedName name="Densidades" localSheetId="1">#REF!</definedName>
    <definedName name="Densidades" localSheetId="0">#REF!</definedName>
    <definedName name="Densidades" localSheetId="4">#REF!</definedName>
    <definedName name="Densidades" localSheetId="5">#REF!</definedName>
    <definedName name="Densidades" localSheetId="6">#REF!</definedName>
    <definedName name="Densidades" localSheetId="7">#REF!</definedName>
    <definedName name="Densidades" localSheetId="8">#REF!</definedName>
    <definedName name="Densidades" localSheetId="9">#REF!</definedName>
    <definedName name="Densidades" localSheetId="10">#REF!</definedName>
    <definedName name="Densidades">#REF!</definedName>
    <definedName name="DESA" localSheetId="2">'CRONOGRAMA GERAL '!DESA</definedName>
    <definedName name="DESA">[0]!DESA</definedName>
    <definedName name="df" localSheetId="2">[1]COMPOS1!#REF!</definedName>
    <definedName name="df" localSheetId="1">[1]COMPOS1!#REF!</definedName>
    <definedName name="df" localSheetId="0">[1]COMPOS1!#REF!</definedName>
    <definedName name="df" localSheetId="4">[1]COMPOS1!#REF!</definedName>
    <definedName name="df" localSheetId="5">[1]COMPOS1!#REF!</definedName>
    <definedName name="df" localSheetId="6">[1]COMPOS1!#REF!</definedName>
    <definedName name="df" localSheetId="7">[1]COMPOS1!#REF!</definedName>
    <definedName name="df" localSheetId="8">[1]COMPOS1!#REF!</definedName>
    <definedName name="df" localSheetId="9">[1]COMPOS1!#REF!</definedName>
    <definedName name="df" localSheetId="10">[1]COMPOS1!#REF!</definedName>
    <definedName name="df">[1]COMPOS1!#REF!</definedName>
    <definedName name="DFVFVFV" localSheetId="2">[1]COMPOS1!#REF!</definedName>
    <definedName name="DFVFVFV" localSheetId="1">[1]COMPOS1!#REF!</definedName>
    <definedName name="DFVFVFV" localSheetId="0">[1]COMPOS1!#REF!</definedName>
    <definedName name="DFVFVFV" localSheetId="4">[1]COMPOS1!#REF!</definedName>
    <definedName name="DFVFVFV" localSheetId="5">[1]COMPOS1!#REF!</definedName>
    <definedName name="DFVFVFV" localSheetId="6">[1]COMPOS1!#REF!</definedName>
    <definedName name="DFVFVFV" localSheetId="7">[1]COMPOS1!#REF!</definedName>
    <definedName name="DFVFVFV" localSheetId="8">[1]COMPOS1!#REF!</definedName>
    <definedName name="DFVFVFV" localSheetId="9">[1]COMPOS1!#REF!</definedName>
    <definedName name="DFVFVFV" localSheetId="10">[1]COMPOS1!#REF!</definedName>
    <definedName name="DFVFVFV">[1]COMPOS1!#REF!</definedName>
    <definedName name="DGA" localSheetId="2">'[5]PRO-08'!#REF!</definedName>
    <definedName name="DGA" localSheetId="1">'[5]PRO-08'!#REF!</definedName>
    <definedName name="DGA" localSheetId="0">'[5]PRO-08'!#REF!</definedName>
    <definedName name="DGA" localSheetId="4">'[5]PRO-08'!#REF!</definedName>
    <definedName name="DGA" localSheetId="5">'[5]PRO-08'!#REF!</definedName>
    <definedName name="DGA" localSheetId="6">'[5]PRO-08'!#REF!</definedName>
    <definedName name="DGA" localSheetId="7">'[5]PRO-08'!#REF!</definedName>
    <definedName name="DGA" localSheetId="8">'[5]PRO-08'!#REF!</definedName>
    <definedName name="DGA" localSheetId="9">'[5]PRO-08'!#REF!</definedName>
    <definedName name="DGA" localSheetId="10">'[5]PRO-08'!#REF!</definedName>
    <definedName name="DGA">'[5]PRO-08'!#REF!</definedName>
    <definedName name="DJ" localSheetId="2">#REF!</definedName>
    <definedName name="DJ" localSheetId="1">#REF!</definedName>
    <definedName name="DJ" localSheetId="0">#REF!</definedName>
    <definedName name="DJ" localSheetId="4">#REF!</definedName>
    <definedName name="DJ" localSheetId="5">#REF!</definedName>
    <definedName name="DJ" localSheetId="6">#REF!</definedName>
    <definedName name="DJ" localSheetId="7">#REF!</definedName>
    <definedName name="DJ" localSheetId="8">#REF!</definedName>
    <definedName name="DJ" localSheetId="9">#REF!</definedName>
    <definedName name="DJ" localSheetId="10">#REF!</definedName>
    <definedName name="DJ">#REF!</definedName>
    <definedName name="dois" localSheetId="2">#REF!</definedName>
    <definedName name="dois" localSheetId="1">#REF!</definedName>
    <definedName name="dois" localSheetId="0">#REF!</definedName>
    <definedName name="dois" localSheetId="4">#REF!</definedName>
    <definedName name="dois" localSheetId="5">#REF!</definedName>
    <definedName name="dois" localSheetId="6">#REF!</definedName>
    <definedName name="dois" localSheetId="7">#REF!</definedName>
    <definedName name="dois" localSheetId="8">#REF!</definedName>
    <definedName name="dois" localSheetId="9">#REF!</definedName>
    <definedName name="dois" localSheetId="10">#REF!</definedName>
    <definedName name="dois">#REF!</definedName>
    <definedName name="dre" localSheetId="2">#REF!</definedName>
    <definedName name="dre" localSheetId="1">#REF!</definedName>
    <definedName name="dre" localSheetId="0">#REF!</definedName>
    <definedName name="dre" localSheetId="4">#REF!</definedName>
    <definedName name="dre" localSheetId="5">#REF!</definedName>
    <definedName name="dre" localSheetId="6">#REF!</definedName>
    <definedName name="dre" localSheetId="7">#REF!</definedName>
    <definedName name="dre" localSheetId="8">#REF!</definedName>
    <definedName name="dre" localSheetId="9">#REF!</definedName>
    <definedName name="dre" localSheetId="10">#REF!</definedName>
    <definedName name="dre">#REF!</definedName>
    <definedName name="DREN" localSheetId="2">#REF!</definedName>
    <definedName name="DREN" localSheetId="1">#REF!</definedName>
    <definedName name="DREN" localSheetId="0">#REF!</definedName>
    <definedName name="DREN" localSheetId="4">#REF!</definedName>
    <definedName name="DREN" localSheetId="5">#REF!</definedName>
    <definedName name="DREN" localSheetId="6">#REF!</definedName>
    <definedName name="DREN" localSheetId="7">#REF!</definedName>
    <definedName name="DREN" localSheetId="8">#REF!</definedName>
    <definedName name="DREN" localSheetId="9">#REF!</definedName>
    <definedName name="DREN" localSheetId="10">#REF!</definedName>
    <definedName name="DREN">#REF!</definedName>
    <definedName name="drenag" localSheetId="2">#REF!</definedName>
    <definedName name="drenag" localSheetId="1">#REF!</definedName>
    <definedName name="drenag" localSheetId="0">#REF!</definedName>
    <definedName name="drenag" localSheetId="4">#REF!</definedName>
    <definedName name="drenag" localSheetId="5">#REF!</definedName>
    <definedName name="drenag" localSheetId="6">#REF!</definedName>
    <definedName name="drenag" localSheetId="7">#REF!</definedName>
    <definedName name="drenag" localSheetId="8">#REF!</definedName>
    <definedName name="drenag" localSheetId="9">#REF!</definedName>
    <definedName name="drenag" localSheetId="10">#REF!</definedName>
    <definedName name="drenag">#REF!</definedName>
    <definedName name="DRENAGEM" localSheetId="2">#REF!</definedName>
    <definedName name="DRENAGEM" localSheetId="1">#REF!</definedName>
    <definedName name="DRENAGEM" localSheetId="0">#REF!</definedName>
    <definedName name="DRENAGEM" localSheetId="4">#REF!</definedName>
    <definedName name="DRENAGEM" localSheetId="5">#REF!</definedName>
    <definedName name="DRENAGEM" localSheetId="6">#REF!</definedName>
    <definedName name="DRENAGEM" localSheetId="7">#REF!</definedName>
    <definedName name="DRENAGEM" localSheetId="8">#REF!</definedName>
    <definedName name="DRENAGEM" localSheetId="9">#REF!</definedName>
    <definedName name="DRENAGEM" localSheetId="10">#REF!</definedName>
    <definedName name="DRENAGEM">#REF!</definedName>
    <definedName name="E" localSheetId="2">#REF!</definedName>
    <definedName name="E" localSheetId="1">#REF!</definedName>
    <definedName name="E" localSheetId="0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>#REF!</definedName>
    <definedName name="ECJ" localSheetId="2">#REF!</definedName>
    <definedName name="ECJ" localSheetId="1">#REF!</definedName>
    <definedName name="ECJ" localSheetId="0">#REF!</definedName>
    <definedName name="ECJ" localSheetId="4">#REF!</definedName>
    <definedName name="ECJ" localSheetId="5">#REF!</definedName>
    <definedName name="ECJ" localSheetId="6">#REF!</definedName>
    <definedName name="ECJ" localSheetId="7">#REF!</definedName>
    <definedName name="ECJ" localSheetId="8">#REF!</definedName>
    <definedName name="ECJ" localSheetId="9">#REF!</definedName>
    <definedName name="ECJ" localSheetId="10">#REF!</definedName>
    <definedName name="ECJ">#REF!</definedName>
    <definedName name="EEEEEEEEEEEEEEEEEE" localSheetId="2">#REF!</definedName>
    <definedName name="EEEEEEEEEEEEEEEEEE" localSheetId="1">#REF!</definedName>
    <definedName name="EEEEEEEEEEEEEEEEEE" localSheetId="0">#REF!</definedName>
    <definedName name="EEEEEEEEEEEEEEEEEE" localSheetId="4">#REF!</definedName>
    <definedName name="EEEEEEEEEEEEEEEEEE" localSheetId="5">#REF!</definedName>
    <definedName name="EEEEEEEEEEEEEEEEEE" localSheetId="6">#REF!</definedName>
    <definedName name="EEEEEEEEEEEEEEEEEE" localSheetId="7">#REF!</definedName>
    <definedName name="EEEEEEEEEEEEEEEEEE" localSheetId="8">#REF!</definedName>
    <definedName name="EEEEEEEEEEEEEEEEEE" localSheetId="9">#REF!</definedName>
    <definedName name="EEEEEEEEEEEEEEEEEE" localSheetId="10">#REF!</definedName>
    <definedName name="EEEEEEEEEEEEEEEEEE">#REF!</definedName>
    <definedName name="eeeeeeeeeeeeeeeeeee" localSheetId="2">#REF!</definedName>
    <definedName name="eeeeeeeeeeeeeeeeeee" localSheetId="1">#REF!</definedName>
    <definedName name="eeeeeeeeeeeeeeeeeee" localSheetId="0">#REF!</definedName>
    <definedName name="eeeeeeeeeeeeeeeeeee" localSheetId="4">#REF!</definedName>
    <definedName name="eeeeeeeeeeeeeeeeeee" localSheetId="5">#REF!</definedName>
    <definedName name="eeeeeeeeeeeeeeeeeee" localSheetId="6">#REF!</definedName>
    <definedName name="eeeeeeeeeeeeeeeeeee" localSheetId="7">#REF!</definedName>
    <definedName name="eeeeeeeeeeeeeeeeeee" localSheetId="8">#REF!</definedName>
    <definedName name="eeeeeeeeeeeeeeeeeee" localSheetId="9">#REF!</definedName>
    <definedName name="eeeeeeeeeeeeeeeeeee" localSheetId="10">#REF!</definedName>
    <definedName name="eeeeeeeeeeeeeeeeeee">#REF!</definedName>
    <definedName name="EJ" localSheetId="2">#REF!</definedName>
    <definedName name="EJ" localSheetId="1">#REF!</definedName>
    <definedName name="EJ" localSheetId="0">#REF!</definedName>
    <definedName name="EJ" localSheetId="4">#REF!</definedName>
    <definedName name="EJ" localSheetId="5">#REF!</definedName>
    <definedName name="EJ" localSheetId="6">#REF!</definedName>
    <definedName name="EJ" localSheetId="7">#REF!</definedName>
    <definedName name="EJ" localSheetId="8">#REF!</definedName>
    <definedName name="EJ" localSheetId="9">#REF!</definedName>
    <definedName name="EJ" localSheetId="10">#REF!</definedName>
    <definedName name="EJ">#REF!</definedName>
    <definedName name="EST" localSheetId="2">#REF!</definedName>
    <definedName name="EST" localSheetId="1">#REF!</definedName>
    <definedName name="EST" localSheetId="0">#REF!</definedName>
    <definedName name="EST" localSheetId="4">#REF!</definedName>
    <definedName name="EST" localSheetId="5">#REF!</definedName>
    <definedName name="EST" localSheetId="6">#REF!</definedName>
    <definedName name="EST" localSheetId="7">#REF!</definedName>
    <definedName name="EST" localSheetId="8">#REF!</definedName>
    <definedName name="EST" localSheetId="9">#REF!</definedName>
    <definedName name="EST" localSheetId="10">#REF!</definedName>
    <definedName name="EST">#REF!</definedName>
    <definedName name="Estabilidade">[11]Teor!$D$3:$D$7</definedName>
    <definedName name="EXA" localSheetId="2">'[5]PRO-08'!#REF!</definedName>
    <definedName name="EXA" localSheetId="1">'[5]PRO-08'!#REF!</definedName>
    <definedName name="EXA" localSheetId="0">'[5]PRO-08'!#REF!</definedName>
    <definedName name="EXA" localSheetId="4">'[5]PRO-08'!#REF!</definedName>
    <definedName name="EXA" localSheetId="5">'[5]PRO-08'!#REF!</definedName>
    <definedName name="EXA" localSheetId="6">'[5]PRO-08'!#REF!</definedName>
    <definedName name="EXA" localSheetId="7">'[5]PRO-08'!#REF!</definedName>
    <definedName name="EXA" localSheetId="8">'[5]PRO-08'!#REF!</definedName>
    <definedName name="EXA" localSheetId="9">'[5]PRO-08'!#REF!</definedName>
    <definedName name="EXA" localSheetId="10">'[5]PRO-08'!#REF!</definedName>
    <definedName name="EXA">'[5]PRO-08'!#REF!</definedName>
    <definedName name="Excel_BuiltIn__FilterDatabase_11" localSheetId="2">#REF!</definedName>
    <definedName name="Excel_BuiltIn__FilterDatabase_11" localSheetId="1">#REF!</definedName>
    <definedName name="Excel_BuiltIn__FilterDatabase_11" localSheetId="0">#REF!</definedName>
    <definedName name="Excel_BuiltIn__FilterDatabase_11" localSheetId="4">#REF!</definedName>
    <definedName name="Excel_BuiltIn__FilterDatabase_11" localSheetId="5">#REF!</definedName>
    <definedName name="Excel_BuiltIn__FilterDatabase_11" localSheetId="6">#REF!</definedName>
    <definedName name="Excel_BuiltIn__FilterDatabase_11" localSheetId="7">#REF!</definedName>
    <definedName name="Excel_BuiltIn__FilterDatabase_11" localSheetId="8">#REF!</definedName>
    <definedName name="Excel_BuiltIn__FilterDatabase_11" localSheetId="9">#REF!</definedName>
    <definedName name="Excel_BuiltIn__FilterDatabase_11" localSheetId="10">#REF!</definedName>
    <definedName name="Excel_BuiltIn__FilterDatabase_11">#REF!</definedName>
    <definedName name="Excel_BuiltIn_Database" localSheetId="2">#REF!</definedName>
    <definedName name="Excel_BuiltIn_Database" localSheetId="1">#REF!</definedName>
    <definedName name="Excel_BuiltIn_Database" localSheetId="0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9">#REF!</definedName>
    <definedName name="Excel_BuiltIn_Database" localSheetId="10">#REF!</definedName>
    <definedName name="Excel_BuiltIn_Database">#REF!</definedName>
    <definedName name="Excel_BuiltIn_Print_Area_1" localSheetId="2">#REF!</definedName>
    <definedName name="Excel_BuiltIn_Print_Area_1" localSheetId="1">#REF!</definedName>
    <definedName name="Excel_BuiltIn_Print_Area_1" localSheetId="0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>#REF!</definedName>
    <definedName name="Excel_BuiltIn_Print_Area_1_1" localSheetId="3">#REF!</definedName>
    <definedName name="Excel_BuiltIn_Print_Area_1_1" localSheetId="2">#REF!</definedName>
    <definedName name="Excel_BuiltIn_Print_Area_1_1" localSheetId="1">#REF!</definedName>
    <definedName name="Excel_BuiltIn_Print_Area_1_1" localSheetId="0">#REF!</definedName>
    <definedName name="Excel_BuiltIn_Print_Area_1_1" localSheetId="19">#REF!</definedName>
    <definedName name="Excel_BuiltIn_Print_Area_1_1" localSheetId="12">#REF!</definedName>
    <definedName name="Excel_BuiltIn_Print_Area_1_1" localSheetId="11">#REF!</definedName>
    <definedName name="Excel_BuiltIn_Print_Area_1_1" localSheetId="4">#REF!</definedName>
    <definedName name="Excel_BuiltIn_Print_Area_1_1" localSheetId="5">#REF!</definedName>
    <definedName name="Excel_BuiltIn_Print_Area_1_1" localSheetId="18">#REF!</definedName>
    <definedName name="Excel_BuiltIn_Print_Area_1_1" localSheetId="6">#REF!</definedName>
    <definedName name="Excel_BuiltIn_Print_Area_1_1" localSheetId="17">#REF!</definedName>
    <definedName name="Excel_BuiltIn_Print_Area_1_1" localSheetId="7">#REF!</definedName>
    <definedName name="Excel_BuiltIn_Print_Area_1_1" localSheetId="8">#REF!</definedName>
    <definedName name="Excel_BuiltIn_Print_Area_1_1" localSheetId="16">#REF!</definedName>
    <definedName name="Excel_BuiltIn_Print_Area_1_1" localSheetId="9">#REF!</definedName>
    <definedName name="Excel_BuiltIn_Print_Area_1_1" localSheetId="15">#REF!</definedName>
    <definedName name="Excel_BuiltIn_Print_Area_1_1" localSheetId="10">#REF!</definedName>
    <definedName name="Excel_BuiltIn_Print_Area_1_1" localSheetId="14">#REF!</definedName>
    <definedName name="Excel_BuiltIn_Print_Area_1_1" localSheetId="13">#REF!</definedName>
    <definedName name="Excel_BuiltIn_Print_Area_1_1">#REF!</definedName>
    <definedName name="Excel_BuiltIn_Print_Area_37" localSheetId="2">#REF!</definedName>
    <definedName name="Excel_BuiltIn_Print_Area_37" localSheetId="1">#REF!</definedName>
    <definedName name="Excel_BuiltIn_Print_Area_37" localSheetId="0">#REF!</definedName>
    <definedName name="Excel_BuiltIn_Print_Area_37" localSheetId="4">#REF!</definedName>
    <definedName name="Excel_BuiltIn_Print_Area_37" localSheetId="5">#REF!</definedName>
    <definedName name="Excel_BuiltIn_Print_Area_37" localSheetId="6">#REF!</definedName>
    <definedName name="Excel_BuiltIn_Print_Area_37" localSheetId="7">#REF!</definedName>
    <definedName name="Excel_BuiltIn_Print_Area_37" localSheetId="8">#REF!</definedName>
    <definedName name="Excel_BuiltIn_Print_Area_37" localSheetId="9">#REF!</definedName>
    <definedName name="Excel_BuiltIn_Print_Area_37" localSheetId="10">#REF!</definedName>
    <definedName name="Excel_BuiltIn_Print_Area_37">#REF!</definedName>
    <definedName name="Excel_BuiltIn_Print_Titles_1" localSheetId="2">#REF!</definedName>
    <definedName name="Excel_BuiltIn_Print_Titles_1" localSheetId="1">#REF!</definedName>
    <definedName name="Excel_BuiltIn_Print_Titles_1" localSheetId="0">#REF!</definedName>
    <definedName name="Excel_BuiltIn_Print_Titles_1" localSheetId="4">#REF!</definedName>
    <definedName name="Excel_BuiltIn_Print_Titles_1" localSheetId="5">#REF!</definedName>
    <definedName name="Excel_BuiltIn_Print_Titles_1" localSheetId="6">#REF!</definedName>
    <definedName name="Excel_BuiltIn_Print_Titles_1" localSheetId="7">#REF!</definedName>
    <definedName name="Excel_BuiltIn_Print_Titles_1" localSheetId="8">#REF!</definedName>
    <definedName name="Excel_BuiltIn_Print_Titles_1" localSheetId="9">#REF!</definedName>
    <definedName name="Excel_BuiltIn_Print_Titles_1" localSheetId="10">#REF!</definedName>
    <definedName name="Excel_BuiltIn_Print_Titles_1">#REF!</definedName>
    <definedName name="Ext" localSheetId="2">#REF!</definedName>
    <definedName name="Ext" localSheetId="1">#REF!</definedName>
    <definedName name="Ext" localSheetId="0">#REF!</definedName>
    <definedName name="Ext" localSheetId="4">#REF!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0">#REF!</definedName>
    <definedName name="Ext">#REF!</definedName>
    <definedName name="Extenso" localSheetId="2">'CRONOGRAMA GERAL '!Extenso</definedName>
    <definedName name="Extenso">[0]!Extenso</definedName>
    <definedName name="Extenso_25">#N/A</definedName>
    <definedName name="Extenso_27">#N/A</definedName>
    <definedName name="Extenso_28">#N/A</definedName>
    <definedName name="Extenso_29">#N/A</definedName>
    <definedName name="Extenso_31">#N/A</definedName>
    <definedName name="Extenso_37">#N/A</definedName>
    <definedName name="EXTENSO1" localSheetId="2">'CRONOGRAMA GERAL '!EXTENSO1</definedName>
    <definedName name="EXTENSO1">[0]!EXTENSO1</definedName>
    <definedName name="ExtFaixa" localSheetId="2">#REF!</definedName>
    <definedName name="ExtFaixa" localSheetId="1">#REF!</definedName>
    <definedName name="ExtFaixa" localSheetId="0">#REF!</definedName>
    <definedName name="ExtFaixa" localSheetId="4">#REF!</definedName>
    <definedName name="ExtFaixa" localSheetId="5">#REF!</definedName>
    <definedName name="ExtFaixa" localSheetId="6">#REF!</definedName>
    <definedName name="ExtFaixa" localSheetId="7">#REF!</definedName>
    <definedName name="ExtFaixa" localSheetId="8">#REF!</definedName>
    <definedName name="ExtFaixa" localSheetId="9">#REF!</definedName>
    <definedName name="ExtFaixa" localSheetId="10">#REF!</definedName>
    <definedName name="ExtFaixa">#REF!</definedName>
    <definedName name="ExtFaixa2" localSheetId="2">'[2]P A T O 99 B'!#REF!</definedName>
    <definedName name="ExtFaixa2" localSheetId="1">'[2]P A T O 99 B'!#REF!</definedName>
    <definedName name="ExtFaixa2" localSheetId="0">'[2]P A T O 99 B'!#REF!</definedName>
    <definedName name="ExtFaixa2" localSheetId="4">'[2]P A T O 99 B'!#REF!</definedName>
    <definedName name="ExtFaixa2" localSheetId="5">'[2]P A T O 99 B'!#REF!</definedName>
    <definedName name="ExtFaixa2" localSheetId="6">'[2]P A T O 99 B'!#REF!</definedName>
    <definedName name="ExtFaixa2" localSheetId="7">'[2]P A T O 99 B'!#REF!</definedName>
    <definedName name="ExtFaixa2" localSheetId="8">'[2]P A T O 99 B'!#REF!</definedName>
    <definedName name="ExtFaixa2" localSheetId="9">'[2]P A T O 99 B'!#REF!</definedName>
    <definedName name="ExtFaixa2" localSheetId="10">'[2]P A T O 99 B'!#REF!</definedName>
    <definedName name="ExtFaixa2">'[2]P A T O 99 B'!#REF!</definedName>
    <definedName name="f" localSheetId="2">#REF!</definedName>
    <definedName name="f" localSheetId="1">#REF!</definedName>
    <definedName name="f" localSheetId="0">#REF!</definedName>
    <definedName name="f" localSheetId="19">#REF!</definedName>
    <definedName name="f" localSheetId="12">#REF!</definedName>
    <definedName name="f" localSheetId="11">#REF!</definedName>
    <definedName name="f" localSheetId="4">#REF!</definedName>
    <definedName name="f" localSheetId="5">#REF!</definedName>
    <definedName name="f" localSheetId="18">#REF!</definedName>
    <definedName name="f" localSheetId="6">#REF!</definedName>
    <definedName name="f" localSheetId="17">#REF!</definedName>
    <definedName name="f" localSheetId="7">#REF!</definedName>
    <definedName name="f" localSheetId="8">#REF!</definedName>
    <definedName name="f" localSheetId="16">#REF!</definedName>
    <definedName name="f" localSheetId="9">#REF!</definedName>
    <definedName name="f" localSheetId="15">#REF!</definedName>
    <definedName name="f" localSheetId="10">#REF!</definedName>
    <definedName name="f" localSheetId="14">#REF!</definedName>
    <definedName name="f" localSheetId="13">#REF!</definedName>
    <definedName name="f">#REF!</definedName>
    <definedName name="FATURAS2002" localSheetId="2" hidden="1">{#N/A,#N/A,TRUE,"Serviços"}</definedName>
    <definedName name="FATURAS2002" hidden="1">{#N/A,#N/A,TRUE,"Serviços"}</definedName>
    <definedName name="fc1a" localSheetId="2">'[5]PRO-08'!#REF!</definedName>
    <definedName name="fc1a" localSheetId="1">'[5]PRO-08'!#REF!</definedName>
    <definedName name="fc1a" localSheetId="0">'[5]PRO-08'!#REF!</definedName>
    <definedName name="fc1a" localSheetId="4">'[5]PRO-08'!#REF!</definedName>
    <definedName name="fc1a" localSheetId="5">'[5]PRO-08'!#REF!</definedName>
    <definedName name="fc1a" localSheetId="6">'[5]PRO-08'!#REF!</definedName>
    <definedName name="fc1a" localSheetId="7">'[5]PRO-08'!#REF!</definedName>
    <definedName name="fc1a" localSheetId="8">'[5]PRO-08'!#REF!</definedName>
    <definedName name="fc1a" localSheetId="9">'[5]PRO-08'!#REF!</definedName>
    <definedName name="fc1a" localSheetId="10">'[5]PRO-08'!#REF!</definedName>
    <definedName name="fc1a">'[5]PRO-08'!#REF!</definedName>
    <definedName name="FC2A" localSheetId="2">'[5]PRO-08'!#REF!</definedName>
    <definedName name="FC2A" localSheetId="1">'[5]PRO-08'!#REF!</definedName>
    <definedName name="FC2A" localSheetId="0">'[5]PRO-08'!#REF!</definedName>
    <definedName name="FC2A" localSheetId="4">'[5]PRO-08'!#REF!</definedName>
    <definedName name="FC2A" localSheetId="5">'[5]PRO-08'!#REF!</definedName>
    <definedName name="FC2A" localSheetId="6">'[5]PRO-08'!#REF!</definedName>
    <definedName name="FC2A" localSheetId="7">'[5]PRO-08'!#REF!</definedName>
    <definedName name="FC2A" localSheetId="8">'[5]PRO-08'!#REF!</definedName>
    <definedName name="FC2A" localSheetId="9">'[5]PRO-08'!#REF!</definedName>
    <definedName name="FC2A" localSheetId="10">'[5]PRO-08'!#REF!</definedName>
    <definedName name="FC2A">'[5]PRO-08'!#REF!</definedName>
    <definedName name="FC3A" localSheetId="2">'[5]PRO-08'!#REF!</definedName>
    <definedName name="FC3A" localSheetId="1">'[5]PRO-08'!#REF!</definedName>
    <definedName name="FC3A" localSheetId="0">'[5]PRO-08'!#REF!</definedName>
    <definedName name="FC3A" localSheetId="4">'[5]PRO-08'!#REF!</definedName>
    <definedName name="FC3A" localSheetId="5">'[5]PRO-08'!#REF!</definedName>
    <definedName name="FC3A" localSheetId="6">'[5]PRO-08'!#REF!</definedName>
    <definedName name="FC3A" localSheetId="7">'[5]PRO-08'!#REF!</definedName>
    <definedName name="FC3A" localSheetId="8">'[5]PRO-08'!#REF!</definedName>
    <definedName name="FC3A" localSheetId="9">'[5]PRO-08'!#REF!</definedName>
    <definedName name="FC3A" localSheetId="10">'[5]PRO-08'!#REF!</definedName>
    <definedName name="FC3A">'[5]PRO-08'!#REF!</definedName>
    <definedName name="FDEee" localSheetId="2">#REF!</definedName>
    <definedName name="FDEee" localSheetId="1">#REF!</definedName>
    <definedName name="FDEee" localSheetId="0">#REF!</definedName>
    <definedName name="FDEee" localSheetId="4">#REF!</definedName>
    <definedName name="FDEee" localSheetId="5">#REF!</definedName>
    <definedName name="FDEee" localSheetId="6">#REF!</definedName>
    <definedName name="FDEee" localSheetId="7">#REF!</definedName>
    <definedName name="FDEee" localSheetId="8">#REF!</definedName>
    <definedName name="FDEee" localSheetId="9">#REF!</definedName>
    <definedName name="FDEee" localSheetId="10">#REF!</definedName>
    <definedName name="FDEee">#REF!</definedName>
    <definedName name="fdnedhfhd" localSheetId="2">#REF!</definedName>
    <definedName name="fdnedhfhd" localSheetId="1">#REF!</definedName>
    <definedName name="fdnedhfhd" localSheetId="0">#REF!</definedName>
    <definedName name="fdnedhfhd" localSheetId="12">#REF!</definedName>
    <definedName name="fdnedhfhd" localSheetId="11">#REF!</definedName>
    <definedName name="fdnedhfhd" localSheetId="4">#REF!</definedName>
    <definedName name="fdnedhfhd" localSheetId="5">#REF!</definedName>
    <definedName name="fdnedhfhd" localSheetId="18">#REF!</definedName>
    <definedName name="fdnedhfhd" localSheetId="6">#REF!</definedName>
    <definedName name="fdnedhfhd" localSheetId="17">#REF!</definedName>
    <definedName name="fdnedhfhd" localSheetId="7">#REF!</definedName>
    <definedName name="fdnedhfhd" localSheetId="8">#REF!</definedName>
    <definedName name="fdnedhfhd" localSheetId="16">#REF!</definedName>
    <definedName name="fdnedhfhd" localSheetId="9">#REF!</definedName>
    <definedName name="fdnedhfhd" localSheetId="15">#REF!</definedName>
    <definedName name="fdnedhfhd" localSheetId="10">#REF!</definedName>
    <definedName name="fdnedhfhd" localSheetId="14">#REF!</definedName>
    <definedName name="fdnedhfhd" localSheetId="13">#REF!</definedName>
    <definedName name="fdnedhfhd">#REF!</definedName>
    <definedName name="fds" localSheetId="2">#REF!</definedName>
    <definedName name="fds" localSheetId="1">#REF!</definedName>
    <definedName name="fds" localSheetId="0">#REF!</definedName>
    <definedName name="fds" localSheetId="4">#REF!</definedName>
    <definedName name="fds" localSheetId="5">#REF!</definedName>
    <definedName name="fds" localSheetId="6">#REF!</definedName>
    <definedName name="fds" localSheetId="7">#REF!</definedName>
    <definedName name="fds" localSheetId="8">#REF!</definedName>
    <definedName name="fds" localSheetId="9">#REF!</definedName>
    <definedName name="fds" localSheetId="10">#REF!</definedName>
    <definedName name="fds">#REF!</definedName>
    <definedName name="ffefe" localSheetId="2">#REF!</definedName>
    <definedName name="ffefe" localSheetId="1">#REF!</definedName>
    <definedName name="ffefe" localSheetId="0">#REF!</definedName>
    <definedName name="ffefe" localSheetId="4">#REF!</definedName>
    <definedName name="ffefe" localSheetId="5">#REF!</definedName>
    <definedName name="ffefe" localSheetId="6">#REF!</definedName>
    <definedName name="ffefe" localSheetId="7">#REF!</definedName>
    <definedName name="ffefe" localSheetId="8">#REF!</definedName>
    <definedName name="ffefe" localSheetId="9">#REF!</definedName>
    <definedName name="ffefe" localSheetId="10">#REF!</definedName>
    <definedName name="ffefe">#REF!</definedName>
    <definedName name="FLU" localSheetId="2">#REF!</definedName>
    <definedName name="FLU" localSheetId="1">#REF!</definedName>
    <definedName name="FLU" localSheetId="0">#REF!</definedName>
    <definedName name="FLU" localSheetId="4">#REF!</definedName>
    <definedName name="FLU" localSheetId="5">#REF!</definedName>
    <definedName name="FLU" localSheetId="6">#REF!</definedName>
    <definedName name="FLU" localSheetId="7">#REF!</definedName>
    <definedName name="FLU" localSheetId="8">#REF!</definedName>
    <definedName name="FLU" localSheetId="9">#REF!</definedName>
    <definedName name="FLU" localSheetId="10">#REF!</definedName>
    <definedName name="FLU">#REF!</definedName>
    <definedName name="Fluência">[11]Teor!$E$3:$E$7</definedName>
    <definedName name="FOLHA01" localSheetId="2" hidden="1">{#N/A,#N/A,TRUE,"Serviços"}</definedName>
    <definedName name="FOLHA01" hidden="1">{#N/A,#N/A,TRUE,"Serviços"}</definedName>
    <definedName name="folha1" localSheetId="2" hidden="1">{#N/A,#N/A,TRUE,"Serviços"}</definedName>
    <definedName name="folha1" hidden="1">{#N/A,#N/A,TRUE,"Serviços"}</definedName>
    <definedName name="Fresagem01" localSheetId="2" hidden="1">{#N/A,#N/A,TRUE,"Serviços"}</definedName>
    <definedName name="Fresagem01" hidden="1">{#N/A,#N/A,TRUE,"Serviços"}</definedName>
    <definedName name="fsdfds" localSheetId="2">#REF!</definedName>
    <definedName name="fsdfds" localSheetId="1">#REF!</definedName>
    <definedName name="fsdfds" localSheetId="0">#REF!</definedName>
    <definedName name="fsdfds" localSheetId="4">#REF!</definedName>
    <definedName name="fsdfds" localSheetId="5">#REF!</definedName>
    <definedName name="fsdfds" localSheetId="6">#REF!</definedName>
    <definedName name="fsdfds" localSheetId="7">#REF!</definedName>
    <definedName name="fsdfds" localSheetId="8">#REF!</definedName>
    <definedName name="fsdfds" localSheetId="9">#REF!</definedName>
    <definedName name="fsdfds" localSheetId="10">#REF!</definedName>
    <definedName name="fsdfds">#REF!</definedName>
    <definedName name="G" localSheetId="2">'CRONOGRAMA GERAL '!G</definedName>
    <definedName name="G">[0]!G</definedName>
    <definedName name="gg" localSheetId="2">'[4]PLANILHA DE QUANT. E CUSTOS A'!#REF!</definedName>
    <definedName name="gg" localSheetId="1">'[4]PLANILHA DE QUANT. E CUSTOS A'!#REF!</definedName>
    <definedName name="gg" localSheetId="0">'[4]PLANILHA DE QUANT. E CUSTOS A'!#REF!</definedName>
    <definedName name="gg" localSheetId="4">'[4]PLANILHA DE QUANT. E CUSTOS A'!#REF!</definedName>
    <definedName name="gg" localSheetId="5">'[4]PLANILHA DE QUANT. E CUSTOS A'!#REF!</definedName>
    <definedName name="gg" localSheetId="6">'[4]PLANILHA DE QUANT. E CUSTOS A'!#REF!</definedName>
    <definedName name="gg" localSheetId="7">'[4]PLANILHA DE QUANT. E CUSTOS A'!#REF!</definedName>
    <definedName name="gg" localSheetId="8">'[4]PLANILHA DE QUANT. E CUSTOS A'!#REF!</definedName>
    <definedName name="gg" localSheetId="9">'[4]PLANILHA DE QUANT. E CUSTOS A'!#REF!</definedName>
    <definedName name="gg" localSheetId="10">'[4]PLANILHA DE QUANT. E CUSTOS A'!#REF!</definedName>
    <definedName name="gg">'[4]PLANILHA DE QUANT. E CUSTOS A'!#REF!</definedName>
    <definedName name="gtryfj" localSheetId="2" hidden="1">{#N/A,#N/A,TRUE,"Serviços"}</definedName>
    <definedName name="gtryfj" hidden="1">{#N/A,#N/A,TRUE,"Serviços"}</definedName>
    <definedName name="hi" localSheetId="2">#REF!</definedName>
    <definedName name="hi" localSheetId="1">#REF!</definedName>
    <definedName name="hi" localSheetId="0">#REF!</definedName>
    <definedName name="hi" localSheetId="4">#REF!</definedName>
    <definedName name="hi" localSheetId="5">#REF!</definedName>
    <definedName name="hi" localSheetId="6">#REF!</definedName>
    <definedName name="hi" localSheetId="7">#REF!</definedName>
    <definedName name="hi" localSheetId="8">#REF!</definedName>
    <definedName name="hi" localSheetId="9">#REF!</definedName>
    <definedName name="hi" localSheetId="10">#REF!</definedName>
    <definedName name="hi">#REF!</definedName>
    <definedName name="IM" localSheetId="2">#REF!</definedName>
    <definedName name="IM" localSheetId="1">#REF!</definedName>
    <definedName name="IM" localSheetId="0">#REF!</definedName>
    <definedName name="IM" localSheetId="4">#REF!</definedName>
    <definedName name="IM" localSheetId="5">#REF!</definedName>
    <definedName name="IM" localSheetId="6">#REF!</definedName>
    <definedName name="IM" localSheetId="7">#REF!</definedName>
    <definedName name="IM" localSheetId="8">#REF!</definedName>
    <definedName name="IM" localSheetId="9">#REF!</definedName>
    <definedName name="IM" localSheetId="10">#REF!</definedName>
    <definedName name="IM">#REF!</definedName>
    <definedName name="ind" localSheetId="2">#REF!</definedName>
    <definedName name="ind" localSheetId="1">#REF!</definedName>
    <definedName name="ind" localSheetId="0">#REF!</definedName>
    <definedName name="ind" localSheetId="4">#REF!</definedName>
    <definedName name="ind" localSheetId="5">#REF!</definedName>
    <definedName name="ind" localSheetId="6">#REF!</definedName>
    <definedName name="ind" localSheetId="7">#REF!</definedName>
    <definedName name="ind" localSheetId="8">#REF!</definedName>
    <definedName name="ind" localSheetId="9">#REF!</definedName>
    <definedName name="ind" localSheetId="10">#REF!</definedName>
    <definedName name="ind">#REF!</definedName>
    <definedName name="ÍND" localSheetId="2">#REF!</definedName>
    <definedName name="ÍND" localSheetId="1">#REF!</definedName>
    <definedName name="ÍND" localSheetId="0">#REF!</definedName>
    <definedName name="ÍND" localSheetId="4">#REF!</definedName>
    <definedName name="ÍND" localSheetId="5">#REF!</definedName>
    <definedName name="ÍND" localSheetId="6">#REF!</definedName>
    <definedName name="ÍND" localSheetId="7">#REF!</definedName>
    <definedName name="ÍND" localSheetId="8">#REF!</definedName>
    <definedName name="ÍND" localSheetId="9">#REF!</definedName>
    <definedName name="ÍND" localSheetId="10">#REF!</definedName>
    <definedName name="ÍND">#REF!</definedName>
    <definedName name="INDICE" localSheetId="2">#REF!</definedName>
    <definedName name="INDICE" localSheetId="1">#REF!</definedName>
    <definedName name="INDICE" localSheetId="0">#REF!</definedName>
    <definedName name="INDICE" localSheetId="4">#REF!</definedName>
    <definedName name="INDICE" localSheetId="5">#REF!</definedName>
    <definedName name="INDICE" localSheetId="6">#REF!</definedName>
    <definedName name="INDICE" localSheetId="7">#REF!</definedName>
    <definedName name="INDICE" localSheetId="8">#REF!</definedName>
    <definedName name="INDICE" localSheetId="9">#REF!</definedName>
    <definedName name="INDICE" localSheetId="10">#REF!</definedName>
    <definedName name="INDICE">#REF!</definedName>
    <definedName name="intemizacao" localSheetId="2">#REF!</definedName>
    <definedName name="intemizacao" localSheetId="1">#REF!</definedName>
    <definedName name="intemizacao" localSheetId="0">#REF!</definedName>
    <definedName name="intemizacao" localSheetId="4">#REF!</definedName>
    <definedName name="intemizacao" localSheetId="5">#REF!</definedName>
    <definedName name="intemizacao" localSheetId="6">#REF!</definedName>
    <definedName name="intemizacao" localSheetId="7">#REF!</definedName>
    <definedName name="intemizacao" localSheetId="8">#REF!</definedName>
    <definedName name="intemizacao" localSheetId="9">#REF!</definedName>
    <definedName name="intemizacao" localSheetId="10">#REF!</definedName>
    <definedName name="intemizacao">#REF!</definedName>
    <definedName name="JANEIRO2003" localSheetId="2" hidden="1">{#N/A,#N/A,TRUE,"Serviços"}</definedName>
    <definedName name="JANEIRO2003" hidden="1">{#N/A,#N/A,TRUE,"Serviços"}</definedName>
    <definedName name="jhj">#N/A</definedName>
    <definedName name="jjjj" localSheetId="2">'[12]BAIXO GUANDU ITAIMBE'!#REF!</definedName>
    <definedName name="jjjj" localSheetId="1">'[12]BAIXO GUANDU ITAIMBE'!#REF!</definedName>
    <definedName name="jjjj" localSheetId="0">'[12]BAIXO GUANDU ITAIMBE'!#REF!</definedName>
    <definedName name="jjjj" localSheetId="4">'[12]BAIXO GUANDU ITAIMBE'!#REF!</definedName>
    <definedName name="jjjj" localSheetId="5">'[12]BAIXO GUANDU ITAIMBE'!#REF!</definedName>
    <definedName name="jjjj" localSheetId="6">'[12]BAIXO GUANDU ITAIMBE'!#REF!</definedName>
    <definedName name="jjjj" localSheetId="7">'[12]BAIXO GUANDU ITAIMBE'!#REF!</definedName>
    <definedName name="jjjj" localSheetId="8">'[12]BAIXO GUANDU ITAIMBE'!#REF!</definedName>
    <definedName name="jjjj" localSheetId="9">'[12]BAIXO GUANDU ITAIMBE'!#REF!</definedName>
    <definedName name="jjjj" localSheetId="10">'[12]BAIXO GUANDU ITAIMBE'!#REF!</definedName>
    <definedName name="jjjj">'[12]BAIXO GUANDU ITAIMBE'!#REF!</definedName>
    <definedName name="KJ" localSheetId="2">'CRONOGRAMA GERAL '!KJ</definedName>
    <definedName name="KJ">[0]!KJ</definedName>
    <definedName name="kk" localSheetId="2">'[4]PLANILHA DE QUANT. E CUSTOS A'!#REF!</definedName>
    <definedName name="kk" localSheetId="1">'[4]PLANILHA DE QUANT. E CUSTOS A'!#REF!</definedName>
    <definedName name="kk" localSheetId="0">'[4]PLANILHA DE QUANT. E CUSTOS A'!#REF!</definedName>
    <definedName name="kk" localSheetId="4">'[4]PLANILHA DE QUANT. E CUSTOS A'!#REF!</definedName>
    <definedName name="kk" localSheetId="5">'[4]PLANILHA DE QUANT. E CUSTOS A'!#REF!</definedName>
    <definedName name="kk" localSheetId="6">'[4]PLANILHA DE QUANT. E CUSTOS A'!#REF!</definedName>
    <definedName name="kk" localSheetId="7">'[4]PLANILHA DE QUANT. E CUSTOS A'!#REF!</definedName>
    <definedName name="kk" localSheetId="8">'[4]PLANILHA DE QUANT. E CUSTOS A'!#REF!</definedName>
    <definedName name="kk" localSheetId="9">'[4]PLANILHA DE QUANT. E CUSTOS A'!#REF!</definedName>
    <definedName name="kk" localSheetId="10">'[4]PLANILHA DE QUANT. E CUSTOS A'!#REF!</definedName>
    <definedName name="kk">'[4]PLANILHA DE QUANT. E CUSTOS A'!#REF!</definedName>
    <definedName name="KPAV" localSheetId="2">#REF!</definedName>
    <definedName name="KPAV" localSheetId="1">#REF!</definedName>
    <definedName name="KPAV" localSheetId="0">#REF!</definedName>
    <definedName name="KPAV" localSheetId="4">#REF!</definedName>
    <definedName name="KPAV" localSheetId="5">#REF!</definedName>
    <definedName name="KPAV" localSheetId="6">#REF!</definedName>
    <definedName name="KPAV" localSheetId="7">#REF!</definedName>
    <definedName name="KPAV" localSheetId="8">#REF!</definedName>
    <definedName name="KPAV" localSheetId="9">#REF!</definedName>
    <definedName name="KPAV" localSheetId="10">#REF!</definedName>
    <definedName name="KPAV">#REF!</definedName>
    <definedName name="kpavi" localSheetId="2">#REF!</definedName>
    <definedName name="kpavi" localSheetId="1">#REF!</definedName>
    <definedName name="kpavi" localSheetId="0">#REF!</definedName>
    <definedName name="kpavi" localSheetId="4">#REF!</definedName>
    <definedName name="kpavi" localSheetId="5">#REF!</definedName>
    <definedName name="kpavi" localSheetId="6">#REF!</definedName>
    <definedName name="kpavi" localSheetId="7">#REF!</definedName>
    <definedName name="kpavi" localSheetId="8">#REF!</definedName>
    <definedName name="kpavi" localSheetId="9">#REF!</definedName>
    <definedName name="kpavi" localSheetId="10">#REF!</definedName>
    <definedName name="kpavi">#REF!</definedName>
    <definedName name="kpavim" localSheetId="2">#REF!</definedName>
    <definedName name="kpavim" localSheetId="1">#REF!</definedName>
    <definedName name="kpavim" localSheetId="0">#REF!</definedName>
    <definedName name="kpavim" localSheetId="4">#REF!</definedName>
    <definedName name="kpavim" localSheetId="5">#REF!</definedName>
    <definedName name="kpavim" localSheetId="6">#REF!</definedName>
    <definedName name="kpavim" localSheetId="7">#REF!</definedName>
    <definedName name="kpavim" localSheetId="8">#REF!</definedName>
    <definedName name="kpavim" localSheetId="9">#REF!</definedName>
    <definedName name="kpavim" localSheetId="10">#REF!</definedName>
    <definedName name="kpavim">#REF!</definedName>
    <definedName name="kpavime" localSheetId="2">#REF!</definedName>
    <definedName name="kpavime" localSheetId="1">#REF!</definedName>
    <definedName name="kpavime" localSheetId="0">#REF!</definedName>
    <definedName name="kpavime" localSheetId="4">#REF!</definedName>
    <definedName name="kpavime" localSheetId="5">#REF!</definedName>
    <definedName name="kpavime" localSheetId="6">#REF!</definedName>
    <definedName name="kpavime" localSheetId="7">#REF!</definedName>
    <definedName name="kpavime" localSheetId="8">#REF!</definedName>
    <definedName name="kpavime" localSheetId="9">#REF!</definedName>
    <definedName name="kpavime" localSheetId="10">#REF!</definedName>
    <definedName name="kpavime">#REF!</definedName>
    <definedName name="KTER" localSheetId="2">#REF!</definedName>
    <definedName name="KTER" localSheetId="1">#REF!</definedName>
    <definedName name="KTER" localSheetId="0">#REF!</definedName>
    <definedName name="KTER" localSheetId="4">#REF!</definedName>
    <definedName name="KTER" localSheetId="5">#REF!</definedName>
    <definedName name="KTER" localSheetId="6">#REF!</definedName>
    <definedName name="KTER" localSheetId="7">#REF!</definedName>
    <definedName name="KTER" localSheetId="8">#REF!</definedName>
    <definedName name="KTER" localSheetId="9">#REF!</definedName>
    <definedName name="KTER" localSheetId="10">#REF!</definedName>
    <definedName name="KTER">#REF!</definedName>
    <definedName name="kterr" localSheetId="2">#REF!</definedName>
    <definedName name="kterr" localSheetId="1">#REF!</definedName>
    <definedName name="kterr" localSheetId="0">#REF!</definedName>
    <definedName name="kterr" localSheetId="4">#REF!</definedName>
    <definedName name="kterr" localSheetId="5">#REF!</definedName>
    <definedName name="kterr" localSheetId="6">#REF!</definedName>
    <definedName name="kterr" localSheetId="7">#REF!</definedName>
    <definedName name="kterr" localSheetId="8">#REF!</definedName>
    <definedName name="kterr" localSheetId="9">#REF!</definedName>
    <definedName name="kterr" localSheetId="10">#REF!</definedName>
    <definedName name="kterr">#REF!</definedName>
    <definedName name="kterra" localSheetId="2">#REF!</definedName>
    <definedName name="kterra" localSheetId="1">#REF!</definedName>
    <definedName name="kterra" localSheetId="0">#REF!</definedName>
    <definedName name="kterra" localSheetId="4">#REF!</definedName>
    <definedName name="kterra" localSheetId="5">#REF!</definedName>
    <definedName name="kterra" localSheetId="6">#REF!</definedName>
    <definedName name="kterra" localSheetId="7">#REF!</definedName>
    <definedName name="kterra" localSheetId="8">#REF!</definedName>
    <definedName name="kterra" localSheetId="9">#REF!</definedName>
    <definedName name="kterra" localSheetId="10">#REF!</definedName>
    <definedName name="kterra">#REF!</definedName>
    <definedName name="kterrap" localSheetId="2">#REF!</definedName>
    <definedName name="kterrap" localSheetId="1">#REF!</definedName>
    <definedName name="kterrap" localSheetId="0">#REF!</definedName>
    <definedName name="kterrap" localSheetId="4">#REF!</definedName>
    <definedName name="kterrap" localSheetId="5">#REF!</definedName>
    <definedName name="kterrap" localSheetId="6">#REF!</definedName>
    <definedName name="kterrap" localSheetId="7">#REF!</definedName>
    <definedName name="kterrap" localSheetId="8">#REF!</definedName>
    <definedName name="kterrap" localSheetId="9">#REF!</definedName>
    <definedName name="kterrap" localSheetId="10">#REF!</definedName>
    <definedName name="kterrap">#REF!</definedName>
    <definedName name="kterraple" localSheetId="2">#REF!</definedName>
    <definedName name="kterraple" localSheetId="1">#REF!</definedName>
    <definedName name="kterraple" localSheetId="0">#REF!</definedName>
    <definedName name="kterraple" localSheetId="4">#REF!</definedName>
    <definedName name="kterraple" localSheetId="5">#REF!</definedName>
    <definedName name="kterraple" localSheetId="6">#REF!</definedName>
    <definedName name="kterraple" localSheetId="7">#REF!</definedName>
    <definedName name="kterraple" localSheetId="8">#REF!</definedName>
    <definedName name="kterraple" localSheetId="9">#REF!</definedName>
    <definedName name="kterraple" localSheetId="10">#REF!</definedName>
    <definedName name="kterraple">#REF!</definedName>
    <definedName name="lab" localSheetId="2" hidden="1">{#N/A,#N/A,TRUE,"Serviços"}</definedName>
    <definedName name="lab" hidden="1">{#N/A,#N/A,TRUE,"Serviços"}</definedName>
    <definedName name="LILASDRENA" localSheetId="2">#REF!</definedName>
    <definedName name="LILASDRENA" localSheetId="1">#REF!</definedName>
    <definedName name="LILASDRENA" localSheetId="0">#REF!</definedName>
    <definedName name="LILASDRENA" localSheetId="4">#REF!</definedName>
    <definedName name="LILASDRENA" localSheetId="5">#REF!</definedName>
    <definedName name="LILASDRENA" localSheetId="6">#REF!</definedName>
    <definedName name="LILASDRENA" localSheetId="7">#REF!</definedName>
    <definedName name="LILASDRENA" localSheetId="8">#REF!</definedName>
    <definedName name="LILASDRENA" localSheetId="9">#REF!</definedName>
    <definedName name="LILASDRENA" localSheetId="10">#REF!</definedName>
    <definedName name="LILASDRENA">#REF!</definedName>
    <definedName name="LK" localSheetId="2">'CRONOGRAMA GERAL '!LK</definedName>
    <definedName name="LK">[0]!LK</definedName>
    <definedName name="llllllll" localSheetId="2">'CRONOGRAMA GERAL '!llllllll</definedName>
    <definedName name="llllllll">[0]!llllllll</definedName>
    <definedName name="m" localSheetId="2">'CRONOGRAMA GERAL '!m</definedName>
    <definedName name="m" localSheetId="1">#REF!</definedName>
    <definedName name="m" localSheetId="0">#REF!</definedName>
    <definedName name="m" localSheetId="4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>#REF!</definedName>
    <definedName name="Massa">[11]Teor!$F$3:$F$7</definedName>
    <definedName name="mat">[13]Mat!$B$4:$E$528</definedName>
    <definedName name="matbe">'[8]PLANILHA SECONT'!$A$107:$Q$112</definedName>
    <definedName name="MBETUMINOSO">[7]PLAN_ACRÉS._DECRÉS._EDITADA!$A$142:$N$144</definedName>
    <definedName name="Medição" localSheetId="2">#REF!</definedName>
    <definedName name="Medição" localSheetId="1">#REF!</definedName>
    <definedName name="Medição" localSheetId="0">#REF!</definedName>
    <definedName name="Medição" localSheetId="4">#REF!</definedName>
    <definedName name="Medição" localSheetId="5">#REF!</definedName>
    <definedName name="Medição" localSheetId="6">#REF!</definedName>
    <definedName name="Medição" localSheetId="7">#REF!</definedName>
    <definedName name="Medição" localSheetId="8">#REF!</definedName>
    <definedName name="Medição" localSheetId="9">#REF!</definedName>
    <definedName name="Medição" localSheetId="10">#REF!</definedName>
    <definedName name="Medição">#REF!</definedName>
    <definedName name="MeioFio03" localSheetId="2">'CRONOGRAMA GERAL '!MeioFio03</definedName>
    <definedName name="MeioFio03">[0]!MeioFio03</definedName>
    <definedName name="MeioFioXLS" localSheetId="2">'CRONOGRAMA GERAL '!MeioFioXLS</definedName>
    <definedName name="MeioFioXLS">[0]!MeioFioXLS</definedName>
    <definedName name="MOBDES">'[8]PLANILHA SECONT'!$A$159:$Q$181</definedName>
    <definedName name="MOBDESMOB">'[8]PLANILHA SECONT'!$A$187:$Q$190</definedName>
    <definedName name="MOBIDESMO">[7]PLAN_ACRÉS._DECRÉS._EDITADA!$A$223:$N$226</definedName>
    <definedName name="módulo1.Extenso" localSheetId="2">'CRONOGRAMA GERAL '!módulo1.Extenso</definedName>
    <definedName name="módulo1.Extenso">[0]!módulo1.Extenso</definedName>
    <definedName name="módulo1.Extenso_25">#N/A</definedName>
    <definedName name="módulo1.Extenso_27">#N/A</definedName>
    <definedName name="módulo1.Extenso_28">#N/A</definedName>
    <definedName name="módulo1.Extenso_29">#N/A</definedName>
    <definedName name="módulo1.Extenso_31">#N/A</definedName>
    <definedName name="módulo1.Extenso_37">#N/A</definedName>
    <definedName name="MODULO1EXTENSO" localSheetId="2">'CRONOGRAMA GERAL '!MODULO1EXTENSO</definedName>
    <definedName name="MODULO1EXTENSO">[0]!MODULO1EXTENSO</definedName>
    <definedName name="modulo2.Extenso" localSheetId="2">'CRONOGRAMA GERAL '!modulo2.Extenso</definedName>
    <definedName name="modulo2.Extenso">[0]!modulo2.Extenso</definedName>
    <definedName name="MODULO2EXTENSO3" localSheetId="2">'CRONOGRAMA GERAL '!MODULO2EXTENSO3</definedName>
    <definedName name="MODULO2EXTENSO3">[0]!MODULO2EXTENSO3</definedName>
    <definedName name="Modulo3" localSheetId="2">'CRONOGRAMA GERAL '!Modulo3</definedName>
    <definedName name="Modulo3">[0]!Modulo3</definedName>
    <definedName name="MULT" localSheetId="2">'[12]BAIXO GUANDU ITAIMBE'!#REF!</definedName>
    <definedName name="MULT" localSheetId="1">'[12]BAIXO GUANDU ITAIMBE'!#REF!</definedName>
    <definedName name="MULT" localSheetId="0">'[12]BAIXO GUANDU ITAIMBE'!#REF!</definedName>
    <definedName name="MULT" localSheetId="4">'[12]BAIXO GUANDU ITAIMBE'!#REF!</definedName>
    <definedName name="MULT" localSheetId="5">'[12]BAIXO GUANDU ITAIMBE'!#REF!</definedName>
    <definedName name="MULT" localSheetId="6">'[12]BAIXO GUANDU ITAIMBE'!#REF!</definedName>
    <definedName name="MULT" localSheetId="7">'[12]BAIXO GUANDU ITAIMBE'!#REF!</definedName>
    <definedName name="MULT" localSheetId="8">'[12]BAIXO GUANDU ITAIMBE'!#REF!</definedName>
    <definedName name="MULT" localSheetId="9">'[12]BAIXO GUANDU ITAIMBE'!#REF!</definedName>
    <definedName name="MULT" localSheetId="10">'[12]BAIXO GUANDU ITAIMBE'!#REF!</definedName>
    <definedName name="MULT">'[12]BAIXO GUANDU ITAIMBE'!#REF!</definedName>
    <definedName name="MULT_2" localSheetId="2">'[12]BAIXO GUANDU ITAIMBE'!#REF!</definedName>
    <definedName name="MULT_2" localSheetId="1">'[12]BAIXO GUANDU ITAIMBE'!#REF!</definedName>
    <definedName name="MULT_2" localSheetId="0">'[12]BAIXO GUANDU ITAIMBE'!#REF!</definedName>
    <definedName name="MULT_2" localSheetId="4">'[12]BAIXO GUANDU ITAIMBE'!#REF!</definedName>
    <definedName name="MULT_2" localSheetId="5">'[12]BAIXO GUANDU ITAIMBE'!#REF!</definedName>
    <definedName name="MULT_2" localSheetId="6">'[12]BAIXO GUANDU ITAIMBE'!#REF!</definedName>
    <definedName name="MULT_2" localSheetId="7">'[12]BAIXO GUANDU ITAIMBE'!#REF!</definedName>
    <definedName name="MULT_2" localSheetId="8">'[12]BAIXO GUANDU ITAIMBE'!#REF!</definedName>
    <definedName name="MULT_2" localSheetId="9">'[12]BAIXO GUANDU ITAIMBE'!#REF!</definedName>
    <definedName name="MULT_2" localSheetId="10">'[12]BAIXO GUANDU ITAIMBE'!#REF!</definedName>
    <definedName name="MULT_2">'[12]BAIXO GUANDU ITAIMBE'!#REF!</definedName>
    <definedName name="multi" localSheetId="2">'[12]BAIXO GUANDU ITAIMBE'!#REF!</definedName>
    <definedName name="multi" localSheetId="1">'[12]BAIXO GUANDU ITAIMBE'!#REF!</definedName>
    <definedName name="multi" localSheetId="0">'[12]BAIXO GUANDU ITAIMBE'!#REF!</definedName>
    <definedName name="multi" localSheetId="4">'[12]BAIXO GUANDU ITAIMBE'!#REF!</definedName>
    <definedName name="multi" localSheetId="5">'[12]BAIXO GUANDU ITAIMBE'!#REF!</definedName>
    <definedName name="multi" localSheetId="6">'[12]BAIXO GUANDU ITAIMBE'!#REF!</definedName>
    <definedName name="multi" localSheetId="7">'[12]BAIXO GUANDU ITAIMBE'!#REF!</definedName>
    <definedName name="multi" localSheetId="8">'[12]BAIXO GUANDU ITAIMBE'!#REF!</definedName>
    <definedName name="multi" localSheetId="9">'[12]BAIXO GUANDU ITAIMBE'!#REF!</definedName>
    <definedName name="multi" localSheetId="10">'[12]BAIXO GUANDU ITAIMBE'!#REF!</definedName>
    <definedName name="multi">'[12]BAIXO GUANDU ITAIMBE'!#REF!</definedName>
    <definedName name="nn" localSheetId="2">'CRONOGRAMA GERAL '!nn</definedName>
    <definedName name="nn">[0]!nn</definedName>
    <definedName name="novo">#N/A</definedName>
    <definedName name="NTEI" localSheetId="2">'[5]PRO-08'!#REF!</definedName>
    <definedName name="NTEI" localSheetId="1">'[5]PRO-08'!#REF!</definedName>
    <definedName name="NTEI" localSheetId="0">'[5]PRO-08'!#REF!</definedName>
    <definedName name="NTEI" localSheetId="4">'[5]PRO-08'!#REF!</definedName>
    <definedName name="NTEI" localSheetId="5">'[5]PRO-08'!#REF!</definedName>
    <definedName name="NTEI" localSheetId="6">'[5]PRO-08'!#REF!</definedName>
    <definedName name="NTEI" localSheetId="7">'[5]PRO-08'!#REF!</definedName>
    <definedName name="NTEI" localSheetId="8">'[5]PRO-08'!#REF!</definedName>
    <definedName name="NTEI" localSheetId="9">'[5]PRO-08'!#REF!</definedName>
    <definedName name="NTEI" localSheetId="10">'[5]PRO-08'!#REF!</definedName>
    <definedName name="NTEI">'[5]PRO-08'!#REF!</definedName>
    <definedName name="ntonio" localSheetId="2">'CRONOGRAMA GERAL '!ntonio</definedName>
    <definedName name="ntonio">[0]!ntonio</definedName>
    <definedName name="NTONIO2" localSheetId="2">'CRONOGRAMA GERAL '!NTONIO2</definedName>
    <definedName name="NTONIO2">[0]!NTONIO2</definedName>
    <definedName name="o" localSheetId="2">#REF!</definedName>
    <definedName name="o" localSheetId="1">#REF!</definedName>
    <definedName name="o" localSheetId="0">#REF!</definedName>
    <definedName name="o" localSheetId="12">#REF!</definedName>
    <definedName name="o" localSheetId="11">#REF!</definedName>
    <definedName name="o" localSheetId="4">#REF!</definedName>
    <definedName name="o" localSheetId="5">#REF!</definedName>
    <definedName name="o" localSheetId="18">#REF!</definedName>
    <definedName name="o" localSheetId="6">#REF!</definedName>
    <definedName name="o" localSheetId="17">#REF!</definedName>
    <definedName name="o" localSheetId="7">#REF!</definedName>
    <definedName name="o" localSheetId="8">#REF!</definedName>
    <definedName name="o" localSheetId="16">#REF!</definedName>
    <definedName name="o" localSheetId="9">#REF!</definedName>
    <definedName name="o" localSheetId="15">#REF!</definedName>
    <definedName name="o" localSheetId="10">#REF!</definedName>
    <definedName name="o" localSheetId="14">#REF!</definedName>
    <definedName name="o" localSheetId="13">#REF!</definedName>
    <definedName name="o">#REF!</definedName>
    <definedName name="OAC">[7]PLAN_ACRÉS._DECRÉS._EDITADA!$A$69:$N$137</definedName>
    <definedName name="OBC">'[8]PLANILHA SECONT'!$A$71:$Q$105</definedName>
    <definedName name="obcom">'[8]PLANILHA SECONT'!$A$114:$Q$125</definedName>
    <definedName name="OC">[7]PLAN_ACRÉS._DECRÉS._EDITADA!$A$149:$N$155</definedName>
    <definedName name="onde" localSheetId="2">'[12]BAIXO GUANDU ITAIMBE'!#REF!</definedName>
    <definedName name="onde" localSheetId="1">'[12]BAIXO GUANDU ITAIMBE'!#REF!</definedName>
    <definedName name="onde" localSheetId="0">'[12]BAIXO GUANDU ITAIMBE'!#REF!</definedName>
    <definedName name="onde" localSheetId="4">'[12]BAIXO GUANDU ITAIMBE'!#REF!</definedName>
    <definedName name="onde" localSheetId="5">'[12]BAIXO GUANDU ITAIMBE'!#REF!</definedName>
    <definedName name="onde" localSheetId="6">'[12]BAIXO GUANDU ITAIMBE'!#REF!</definedName>
    <definedName name="onde" localSheetId="7">'[12]BAIXO GUANDU ITAIMBE'!#REF!</definedName>
    <definedName name="onde" localSheetId="8">'[12]BAIXO GUANDU ITAIMBE'!#REF!</definedName>
    <definedName name="onde" localSheetId="9">'[12]BAIXO GUANDU ITAIMBE'!#REF!</definedName>
    <definedName name="onde" localSheetId="10">'[12]BAIXO GUANDU ITAIMBE'!#REF!</definedName>
    <definedName name="onde">'[12]BAIXO GUANDU ITAIMBE'!#REF!</definedName>
    <definedName name="OPA" localSheetId="2">'[5]PRO-08'!#REF!</definedName>
    <definedName name="OPA" localSheetId="1">'[5]PRO-08'!#REF!</definedName>
    <definedName name="OPA" localSheetId="0">'[5]PRO-08'!#REF!</definedName>
    <definedName name="OPA" localSheetId="4">'[5]PRO-08'!#REF!</definedName>
    <definedName name="OPA" localSheetId="5">'[5]PRO-08'!#REF!</definedName>
    <definedName name="OPA" localSheetId="6">'[5]PRO-08'!#REF!</definedName>
    <definedName name="OPA" localSheetId="7">'[5]PRO-08'!#REF!</definedName>
    <definedName name="OPA" localSheetId="8">'[5]PRO-08'!#REF!</definedName>
    <definedName name="OPA" localSheetId="9">'[5]PRO-08'!#REF!</definedName>
    <definedName name="OPA" localSheetId="10">'[5]PRO-08'!#REF!</definedName>
    <definedName name="OPA">'[5]PRO-08'!#REF!</definedName>
    <definedName name="orçamrest" localSheetId="2" hidden="1">{#N/A,#N/A,TRUE,"Serviços"}</definedName>
    <definedName name="orçamrest" hidden="1">{#N/A,#N/A,TRUE,"Serviços"}</definedName>
    <definedName name="PassaExtenso" localSheetId="3">[14]!PassaExtenso</definedName>
    <definedName name="PassaExtenso" localSheetId="2">[14]!PassaExtenso</definedName>
    <definedName name="PassaExtenso" localSheetId="1">[14]!PassaExtenso</definedName>
    <definedName name="PassaExtenso" localSheetId="0">[14]!PassaExtenso</definedName>
    <definedName name="PassaExtenso" localSheetId="19">[14]!PassaExtenso</definedName>
    <definedName name="PassaExtenso" localSheetId="12">[14]!PassaExtenso</definedName>
    <definedName name="PassaExtenso" localSheetId="11">[14]!PassaExtenso</definedName>
    <definedName name="PassaExtenso" localSheetId="4">[14]!PassaExtenso</definedName>
    <definedName name="PassaExtenso" localSheetId="5">[14]!PassaExtenso</definedName>
    <definedName name="PassaExtenso" localSheetId="18">[14]!PassaExtenso</definedName>
    <definedName name="PassaExtenso" localSheetId="6">[14]!PassaExtenso</definedName>
    <definedName name="PassaExtenso" localSheetId="17">[14]!PassaExtenso</definedName>
    <definedName name="PassaExtenso" localSheetId="7">[14]!PassaExtenso</definedName>
    <definedName name="PassaExtenso" localSheetId="8">[14]!PassaExtenso</definedName>
    <definedName name="PassaExtenso" localSheetId="16">[14]!PassaExtenso</definedName>
    <definedName name="PassaExtenso" localSheetId="9">[14]!PassaExtenso</definedName>
    <definedName name="PassaExtenso" localSheetId="15">[14]!PassaExtenso</definedName>
    <definedName name="PassaExtenso" localSheetId="10">[14]!PassaExtenso</definedName>
    <definedName name="PassaExtenso" localSheetId="14">[14]!PassaExtenso</definedName>
    <definedName name="PassaExtenso" localSheetId="13">[14]!PassaExtenso</definedName>
    <definedName name="PassaExtenso">[14]!PassaExtenso</definedName>
    <definedName name="PAULO" localSheetId="2">#REF!</definedName>
    <definedName name="PAULO" localSheetId="1">#REF!</definedName>
    <definedName name="PAULO" localSheetId="0">#REF!</definedName>
    <definedName name="PAULO" localSheetId="4">#REF!</definedName>
    <definedName name="PAULO" localSheetId="5">#REF!</definedName>
    <definedName name="PAULO" localSheetId="6">#REF!</definedName>
    <definedName name="PAULO" localSheetId="7">#REF!</definedName>
    <definedName name="PAULO" localSheetId="8">#REF!</definedName>
    <definedName name="PAULO" localSheetId="9">#REF!</definedName>
    <definedName name="PAULO" localSheetId="10">#REF!</definedName>
    <definedName name="PAULO">#REF!</definedName>
    <definedName name="pav" localSheetId="2">#REF!</definedName>
    <definedName name="pav" localSheetId="1">#REF!</definedName>
    <definedName name="pav" localSheetId="0">#REF!</definedName>
    <definedName name="pav" localSheetId="4">#REF!</definedName>
    <definedName name="pav" localSheetId="5">#REF!</definedName>
    <definedName name="pav" localSheetId="6">#REF!</definedName>
    <definedName name="pav" localSheetId="7">#REF!</definedName>
    <definedName name="pav" localSheetId="8">#REF!</definedName>
    <definedName name="pav" localSheetId="9">#REF!</definedName>
    <definedName name="pav" localSheetId="10">#REF!</definedName>
    <definedName name="pav">#REF!</definedName>
    <definedName name="PAVCONC">#N/A</definedName>
    <definedName name="pavim" localSheetId="2">'[8]PLANILHA SECONT'!$A$40:$Q$69</definedName>
    <definedName name="PAVIM" localSheetId="1">#REF!</definedName>
    <definedName name="PAVIM" localSheetId="0">#REF!</definedName>
    <definedName name="PAVIM" localSheetId="4">#REF!</definedName>
    <definedName name="PAVIM" localSheetId="5">#REF!</definedName>
    <definedName name="PAVIM" localSheetId="6">#REF!</definedName>
    <definedName name="PAVIM" localSheetId="7">#REF!</definedName>
    <definedName name="PAVIM" localSheetId="8">#REF!</definedName>
    <definedName name="PAVIM" localSheetId="9">#REF!</definedName>
    <definedName name="PAVIM" localSheetId="10">#REF!</definedName>
    <definedName name="PAVIM">#REF!</definedName>
    <definedName name="pavimen" localSheetId="2">#REF!</definedName>
    <definedName name="pavimen" localSheetId="1">#REF!</definedName>
    <definedName name="pavimen" localSheetId="0">#REF!</definedName>
    <definedName name="pavimen" localSheetId="4">#REF!</definedName>
    <definedName name="pavimen" localSheetId="5">#REF!</definedName>
    <definedName name="pavimen" localSheetId="6">#REF!</definedName>
    <definedName name="pavimen" localSheetId="7">#REF!</definedName>
    <definedName name="pavimen" localSheetId="8">#REF!</definedName>
    <definedName name="pavimen" localSheetId="9">#REF!</definedName>
    <definedName name="pavimen" localSheetId="10">#REF!</definedName>
    <definedName name="pavimen">#REF!</definedName>
    <definedName name="paviment" localSheetId="2">#REF!</definedName>
    <definedName name="paviment" localSheetId="1">#REF!</definedName>
    <definedName name="paviment" localSheetId="0">#REF!</definedName>
    <definedName name="paviment" localSheetId="4">#REF!</definedName>
    <definedName name="paviment" localSheetId="5">#REF!</definedName>
    <definedName name="paviment" localSheetId="6">#REF!</definedName>
    <definedName name="paviment" localSheetId="7">#REF!</definedName>
    <definedName name="paviment" localSheetId="8">#REF!</definedName>
    <definedName name="paviment" localSheetId="9">#REF!</definedName>
    <definedName name="paviment" localSheetId="10">#REF!</definedName>
    <definedName name="paviment">#REF!</definedName>
    <definedName name="PAVIMENTAÇÃO">[7]PLAN_ACRÉS._DECRÉS._EDITADA!$A$41:$N$62</definedName>
    <definedName name="pesquisa" localSheetId="2">#REF!</definedName>
    <definedName name="pesquisa" localSheetId="1">#REF!</definedName>
    <definedName name="pesquisa" localSheetId="0">#REF!</definedName>
    <definedName name="pesquisa" localSheetId="4">#REF!</definedName>
    <definedName name="pesquisa" localSheetId="5">#REF!</definedName>
    <definedName name="pesquisa" localSheetId="6">#REF!</definedName>
    <definedName name="pesquisa" localSheetId="7">#REF!</definedName>
    <definedName name="pesquisa" localSheetId="8">#REF!</definedName>
    <definedName name="pesquisa" localSheetId="9">#REF!</definedName>
    <definedName name="pesquisa" localSheetId="10">#REF!</definedName>
    <definedName name="pesquisa">#REF!</definedName>
    <definedName name="pesquisa1">'[3]Página 16'!$A$3:$G$7</definedName>
    <definedName name="pEZZIN" localSheetId="2">#REF!</definedName>
    <definedName name="pEZZIN" localSheetId="1">#REF!</definedName>
    <definedName name="pEZZIN" localSheetId="0">#REF!</definedName>
    <definedName name="pEZZIN" localSheetId="4">#REF!</definedName>
    <definedName name="pEZZIN" localSheetId="5">#REF!</definedName>
    <definedName name="pEZZIN" localSheetId="6">#REF!</definedName>
    <definedName name="pEZZIN" localSheetId="7">#REF!</definedName>
    <definedName name="pEZZIN" localSheetId="8">#REF!</definedName>
    <definedName name="pEZZIN" localSheetId="9">#REF!</definedName>
    <definedName name="pEZZIN" localSheetId="10">#REF!</definedName>
    <definedName name="pEZZIN">#REF!</definedName>
    <definedName name="PL" localSheetId="2">#REF!</definedName>
    <definedName name="PL" localSheetId="1">#REF!</definedName>
    <definedName name="PL" localSheetId="0">#REF!</definedName>
    <definedName name="PL" localSheetId="4">#REF!</definedName>
    <definedName name="PL" localSheetId="5">#REF!</definedName>
    <definedName name="PL" localSheetId="6">#REF!</definedName>
    <definedName name="PL" localSheetId="7">#REF!</definedName>
    <definedName name="PL" localSheetId="8">#REF!</definedName>
    <definedName name="PL" localSheetId="9">#REF!</definedName>
    <definedName name="PL" localSheetId="10">#REF!</definedName>
    <definedName name="PL">#REF!</definedName>
    <definedName name="PLANILHA" localSheetId="2">#REF!</definedName>
    <definedName name="PLANILHA" localSheetId="1">#REF!</definedName>
    <definedName name="PLANILHA" localSheetId="0">#REF!</definedName>
    <definedName name="PLANILHA" localSheetId="4">#REF!</definedName>
    <definedName name="PLANILHA" localSheetId="5">#REF!</definedName>
    <definedName name="PLANILHA" localSheetId="6">#REF!</definedName>
    <definedName name="PLANILHA" localSheetId="7">#REF!</definedName>
    <definedName name="PLANILHA" localSheetId="8">#REF!</definedName>
    <definedName name="PLANILHA" localSheetId="9">#REF!</definedName>
    <definedName name="PLANILHA" localSheetId="10">#REF!</definedName>
    <definedName name="PLANILHA">#REF!</definedName>
    <definedName name="POOO" localSheetId="2">#REF!</definedName>
    <definedName name="POOO" localSheetId="1">#REF!</definedName>
    <definedName name="POOO" localSheetId="0">#REF!</definedName>
    <definedName name="POOO" localSheetId="4">#REF!</definedName>
    <definedName name="POOO" localSheetId="5">#REF!</definedName>
    <definedName name="POOO" localSheetId="6">#REF!</definedName>
    <definedName name="POOO" localSheetId="7">#REF!</definedName>
    <definedName name="POOO" localSheetId="8">#REF!</definedName>
    <definedName name="POOO" localSheetId="9">#REF!</definedName>
    <definedName name="POOO" localSheetId="10">#REF!</definedName>
    <definedName name="POOO">#REF!</definedName>
    <definedName name="Print_Area" localSheetId="2">'CRONOGRAMA GERAL '!$B$2:$Q$19</definedName>
    <definedName name="Print_Area" localSheetId="1">#REF!</definedName>
    <definedName name="Print_Area" localSheetId="0">#REF!</definedName>
    <definedName name="Print_Area" localSheetId="4">#REF!</definedName>
    <definedName name="Print_Area" localSheetId="5">#REF!</definedName>
    <definedName name="Print_Area" localSheetId="6">#REF!</definedName>
    <definedName name="Print_Area" localSheetId="7">#REF!</definedName>
    <definedName name="Print_Area" localSheetId="8">#REF!</definedName>
    <definedName name="Print_Area" localSheetId="9">#REF!</definedName>
    <definedName name="Print_Area" localSheetId="10">#REF!</definedName>
    <definedName name="Print_Area">#REF!</definedName>
    <definedName name="Print_Area_MI" localSheetId="2">[15]qorcamentodnerL1!#REF!</definedName>
    <definedName name="Print_Area_MI" localSheetId="1">[15]qorcamentodnerL1!#REF!</definedName>
    <definedName name="Print_Area_MI" localSheetId="0">[15]qorcamentodnerL1!#REF!</definedName>
    <definedName name="Print_Area_MI" localSheetId="4">[15]qorcamentodnerL1!#REF!</definedName>
    <definedName name="Print_Area_MI" localSheetId="5">[15]qorcamentodnerL1!#REF!</definedName>
    <definedName name="Print_Area_MI" localSheetId="6">[15]qorcamentodnerL1!#REF!</definedName>
    <definedName name="Print_Area_MI" localSheetId="7">[15]qorcamentodnerL1!#REF!</definedName>
    <definedName name="Print_Area_MI" localSheetId="8">[15]qorcamentodnerL1!#REF!</definedName>
    <definedName name="Print_Area_MI" localSheetId="9">[15]qorcamentodnerL1!#REF!</definedName>
    <definedName name="Print_Area_MI" localSheetId="10">[15]qorcamentodnerL1!#REF!</definedName>
    <definedName name="Print_Area_MI">[15]qorcamentodnerL1!#REF!</definedName>
    <definedName name="PROD_1" localSheetId="2" hidden="1">{#N/A,#N/A,TRUE,"Serviços"}</definedName>
    <definedName name="PROD_1" hidden="1">{#N/A,#N/A,TRUE,"Serviços"}</definedName>
    <definedName name="Q">#N/A</definedName>
    <definedName name="qq" localSheetId="2">#N/A</definedName>
    <definedName name="QQ" localSheetId="1">#REF!</definedName>
    <definedName name="QQ" localSheetId="0">#REF!</definedName>
    <definedName name="QQ" localSheetId="4">#REF!</definedName>
    <definedName name="QQ" localSheetId="5">#REF!</definedName>
    <definedName name="QQ" localSheetId="6">#REF!</definedName>
    <definedName name="QQ" localSheetId="7">#REF!</definedName>
    <definedName name="QQ" localSheetId="8">#REF!</definedName>
    <definedName name="QQ" localSheetId="9">#REF!</definedName>
    <definedName name="QQ" localSheetId="10">#REF!</definedName>
    <definedName name="QQ">#REF!</definedName>
    <definedName name="QQ_2" localSheetId="2">'CRONOGRAMA GERAL '!QQ_2</definedName>
    <definedName name="QQ_2">[0]!QQ_2</definedName>
    <definedName name="QQ_2_25">#N/A</definedName>
    <definedName name="QQ_2_27">#N/A</definedName>
    <definedName name="QQ_2_28">#N/A</definedName>
    <definedName name="QQ_2_29">#N/A</definedName>
    <definedName name="QQ_2_31">#N/A</definedName>
    <definedName name="QQ_2_37">#N/A</definedName>
    <definedName name="quilometros" localSheetId="2">#REF!</definedName>
    <definedName name="quilometros" localSheetId="1">#REF!</definedName>
    <definedName name="quilometros" localSheetId="0">#REF!</definedName>
    <definedName name="quilometros" localSheetId="4">#REF!</definedName>
    <definedName name="quilometros" localSheetId="5">#REF!</definedName>
    <definedName name="quilometros" localSheetId="6">#REF!</definedName>
    <definedName name="quilometros" localSheetId="7">#REF!</definedName>
    <definedName name="quilometros" localSheetId="8">#REF!</definedName>
    <definedName name="quilometros" localSheetId="9">#REF!</definedName>
    <definedName name="quilometros" localSheetId="10">#REF!</definedName>
    <definedName name="quilometros">#REF!</definedName>
    <definedName name="RBV">[16]Teor!$C$3:$C$7</definedName>
    <definedName name="RBVV">'[10]Página 16'!$A$3:$A$7</definedName>
    <definedName name="RE" localSheetId="2">#REF!</definedName>
    <definedName name="RE" localSheetId="1">#REF!</definedName>
    <definedName name="RE" localSheetId="0">#REF!</definedName>
    <definedName name="RE" localSheetId="4">#REF!</definedName>
    <definedName name="RE" localSheetId="5">#REF!</definedName>
    <definedName name="RE" localSheetId="6">#REF!</definedName>
    <definedName name="RE" localSheetId="7">#REF!</definedName>
    <definedName name="RE" localSheetId="8">#REF!</definedName>
    <definedName name="RE" localSheetId="9">#REF!</definedName>
    <definedName name="RE" localSheetId="10">#REF!</definedName>
    <definedName name="RE">#REF!</definedName>
    <definedName name="REG" localSheetId="2">#REF!</definedName>
    <definedName name="REG" localSheetId="1">#REF!</definedName>
    <definedName name="REG" localSheetId="0">#REF!</definedName>
    <definedName name="REG" localSheetId="4">#REF!</definedName>
    <definedName name="REG" localSheetId="5">#REF!</definedName>
    <definedName name="REG" localSheetId="6">#REF!</definedName>
    <definedName name="REG" localSheetId="7">#REF!</definedName>
    <definedName name="REG" localSheetId="8">#REF!</definedName>
    <definedName name="REG" localSheetId="9">#REF!</definedName>
    <definedName name="REG" localSheetId="10">#REF!</definedName>
    <definedName name="REG">#REF!</definedName>
    <definedName name="REGULA" localSheetId="2">#REF!</definedName>
    <definedName name="REGULA" localSheetId="1">#REF!</definedName>
    <definedName name="REGULA" localSheetId="0">#REF!</definedName>
    <definedName name="REGULA" localSheetId="4">#REF!</definedName>
    <definedName name="REGULA" localSheetId="5">#REF!</definedName>
    <definedName name="REGULA" localSheetId="6">#REF!</definedName>
    <definedName name="REGULA" localSheetId="7">#REF!</definedName>
    <definedName name="REGULA" localSheetId="8">#REF!</definedName>
    <definedName name="REGULA" localSheetId="9">#REF!</definedName>
    <definedName name="REGULA" localSheetId="10">#REF!</definedName>
    <definedName name="REGULA">#REF!</definedName>
    <definedName name="REL" localSheetId="2" hidden="1">{#N/A,#N/A,TRUE,"Serviços"}</definedName>
    <definedName name="REL" hidden="1">{#N/A,#N/A,TRUE,"Serviços"}</definedName>
    <definedName name="res">#N/A</definedName>
    <definedName name="RESUMO" localSheetId="2">'CRONOGRAMA GERAL '!RESUMO</definedName>
    <definedName name="RESUMO">[0]!RESUMO</definedName>
    <definedName name="RESUMO_25">#N/A</definedName>
    <definedName name="RESUMO_27">#N/A</definedName>
    <definedName name="RESUMO_28">#N/A</definedName>
    <definedName name="RESUMO_29">#N/A</definedName>
    <definedName name="RESUMO_31">#N/A</definedName>
    <definedName name="RESUMO_37">#N/A</definedName>
    <definedName name="RMA" localSheetId="2">'[5]PRO-08'!#REF!</definedName>
    <definedName name="RMA" localSheetId="1">'[5]PRO-08'!#REF!</definedName>
    <definedName name="RMA" localSheetId="0">'[5]PRO-08'!#REF!</definedName>
    <definedName name="RMA" localSheetId="4">'[5]PRO-08'!#REF!</definedName>
    <definedName name="RMA" localSheetId="5">'[5]PRO-08'!#REF!</definedName>
    <definedName name="RMA" localSheetId="6">'[5]PRO-08'!#REF!</definedName>
    <definedName name="RMA" localSheetId="7">'[5]PRO-08'!#REF!</definedName>
    <definedName name="RMA" localSheetId="8">'[5]PRO-08'!#REF!</definedName>
    <definedName name="RMA" localSheetId="9">'[5]PRO-08'!#REF!</definedName>
    <definedName name="RMA" localSheetId="10">'[5]PRO-08'!#REF!</definedName>
    <definedName name="RMA">'[5]PRO-08'!#REF!</definedName>
    <definedName name="rocha" localSheetId="2">#REF!</definedName>
    <definedName name="rocha" localSheetId="1">#REF!</definedName>
    <definedName name="rocha" localSheetId="0">#REF!</definedName>
    <definedName name="rocha" localSheetId="4">#REF!</definedName>
    <definedName name="rocha" localSheetId="5">#REF!</definedName>
    <definedName name="rocha" localSheetId="6">#REF!</definedName>
    <definedName name="rocha" localSheetId="7">#REF!</definedName>
    <definedName name="rocha" localSheetId="8">#REF!</definedName>
    <definedName name="rocha" localSheetId="9">#REF!</definedName>
    <definedName name="rocha" localSheetId="10">#REF!</definedName>
    <definedName name="rocha">#REF!</definedName>
    <definedName name="rr" localSheetId="2" hidden="1">{#N/A,#N/A,TRUE,"Serviços"}</definedName>
    <definedName name="rr" hidden="1">{#N/A,#N/A,TRUE,"Serviços"}</definedName>
    <definedName name="rrff" localSheetId="2" hidden="1">{#N/A,#N/A,TRUE,"Serviços"}</definedName>
    <definedName name="rrff" hidden="1">{#N/A,#N/A,TRUE,"Serviços"}</definedName>
    <definedName name="RS" localSheetId="2">#REF!</definedName>
    <definedName name="RS" localSheetId="1">#REF!</definedName>
    <definedName name="RS" localSheetId="0">#REF!</definedName>
    <definedName name="RS" localSheetId="4">#REF!</definedName>
    <definedName name="RS" localSheetId="5">#REF!</definedName>
    <definedName name="RS" localSheetId="6">#REF!</definedName>
    <definedName name="RS" localSheetId="7">#REF!</definedName>
    <definedName name="RS" localSheetId="8">#REF!</definedName>
    <definedName name="RS" localSheetId="9">#REF!</definedName>
    <definedName name="RS" localSheetId="10">#REF!</definedName>
    <definedName name="RS">#REF!</definedName>
    <definedName name="s" localSheetId="2">#REF!</definedName>
    <definedName name="s" localSheetId="1">#REF!</definedName>
    <definedName name="s" localSheetId="0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>#REF!</definedName>
    <definedName name="sabi">'[8]PLANILHA SECONT'!$A$127:$Q$139</definedName>
    <definedName name="SAMBIENT">[7]PLAN_ACRÉS._DECRÉS._EDITADA!$A$160:$N$166</definedName>
    <definedName name="sbg" localSheetId="2">#REF!</definedName>
    <definedName name="sbg" localSheetId="1">#REF!</definedName>
    <definedName name="sbg" localSheetId="0">#REF!</definedName>
    <definedName name="sbg" localSheetId="4">#REF!</definedName>
    <definedName name="sbg" localSheetId="5">#REF!</definedName>
    <definedName name="sbg" localSheetId="6">#REF!</definedName>
    <definedName name="sbg" localSheetId="7">#REF!</definedName>
    <definedName name="sbg" localSheetId="8">#REF!</definedName>
    <definedName name="sbg" localSheetId="9">#REF!</definedName>
    <definedName name="sbg" localSheetId="10">#REF!</definedName>
    <definedName name="sbg">#REF!</definedName>
    <definedName name="SBTC" localSheetId="2">#REF!</definedName>
    <definedName name="SBTC" localSheetId="1">#REF!</definedName>
    <definedName name="SBTC" localSheetId="0">#REF!</definedName>
    <definedName name="SBTC" localSheetId="4">#REF!</definedName>
    <definedName name="SBTC" localSheetId="5">#REF!</definedName>
    <definedName name="SBTC" localSheetId="6">#REF!</definedName>
    <definedName name="SBTC" localSheetId="7">#REF!</definedName>
    <definedName name="SBTC" localSheetId="8">#REF!</definedName>
    <definedName name="SBTC" localSheetId="9">#REF!</definedName>
    <definedName name="SBTC" localSheetId="10">#REF!</definedName>
    <definedName name="SBTC">#REF!</definedName>
    <definedName name="Serviço" localSheetId="2">#REF!</definedName>
    <definedName name="Serviço" localSheetId="1">#REF!</definedName>
    <definedName name="Serviço" localSheetId="0">#REF!</definedName>
    <definedName name="Serviço" localSheetId="4">#REF!</definedName>
    <definedName name="Serviço" localSheetId="5">#REF!</definedName>
    <definedName name="Serviço" localSheetId="6">#REF!</definedName>
    <definedName name="Serviço" localSheetId="7">#REF!</definedName>
    <definedName name="Serviço" localSheetId="8">#REF!</definedName>
    <definedName name="Serviço" localSheetId="9">#REF!</definedName>
    <definedName name="Serviço" localSheetId="10">#REF!</definedName>
    <definedName name="Serviço">#REF!</definedName>
    <definedName name="SERVIX" localSheetId="2">'[4]PLANILHA DE QUANT. E CUSTOS A'!#REF!</definedName>
    <definedName name="SERVIX" localSheetId="1">'[4]PLANILHA DE QUANT. E CUSTOS A'!#REF!</definedName>
    <definedName name="SERVIX" localSheetId="0">'[4]PLANILHA DE QUANT. E CUSTOS A'!#REF!</definedName>
    <definedName name="SERVIX" localSheetId="4">'[4]PLANILHA DE QUANT. E CUSTOS A'!#REF!</definedName>
    <definedName name="SERVIX" localSheetId="5">'[4]PLANILHA DE QUANT. E CUSTOS A'!#REF!</definedName>
    <definedName name="SERVIX" localSheetId="6">'[4]PLANILHA DE QUANT. E CUSTOS A'!#REF!</definedName>
    <definedName name="SERVIX" localSheetId="7">'[4]PLANILHA DE QUANT. E CUSTOS A'!#REF!</definedName>
    <definedName name="SERVIX" localSheetId="8">'[4]PLANILHA DE QUANT. E CUSTOS A'!#REF!</definedName>
    <definedName name="SERVIX" localSheetId="9">'[4]PLANILHA DE QUANT. E CUSTOS A'!#REF!</definedName>
    <definedName name="SERVIX" localSheetId="10">'[4]PLANILHA DE QUANT. E CUSTOS A'!#REF!</definedName>
    <definedName name="SERVIX">'[4]PLANILHA DE QUANT. E CUSTOS A'!#REF!</definedName>
    <definedName name="SERVPRELIMINARES">[7]PLAN_ACRÉS._DECRÉS._EDITADA!$A$179:$N$180</definedName>
    <definedName name="SETEMBRO" localSheetId="2" hidden="1">{#N/A,#N/A,TRUE,"Serviços"}</definedName>
    <definedName name="SETEMBRO" hidden="1">{#N/A,#N/A,TRUE,"Serviços"}</definedName>
    <definedName name="SEVPRE">'[8]PLANILHA SECONT'!$A$154:$Q$155</definedName>
    <definedName name="sina">'[8]PLANILHA SECONT'!$A$142:$Q$147</definedName>
    <definedName name="SINOB">'[8]PLANILHA SECONT'!$A$149:$Q$152</definedName>
    <definedName name="SN">[7]PLAN_ACRÉS._DECRÉS._EDITADA!$A$171:$N$174</definedName>
    <definedName name="SomaMedAtual" localSheetId="2">SUM(IF(#REF!=#REF!,IF(#REF!=#REF!,#REF!)))</definedName>
    <definedName name="SomaMedAtual" localSheetId="1">SUM(IF(#REF!=#REF!,IF(#REF!=#REF!,#REF!)))</definedName>
    <definedName name="SomaMedAtual" localSheetId="0">SUM(IF(#REF!=#REF!,IF(#REF!=#REF!,#REF!)))</definedName>
    <definedName name="SomaMedAtual" localSheetId="4">SUM(IF(#REF!=#REF!,IF(#REF!=#REF!,#REF!)))</definedName>
    <definedName name="SomaMedAtual" localSheetId="5">SUM(IF(#REF!=#REF!,IF(#REF!=#REF!,#REF!)))</definedName>
    <definedName name="SomaMedAtual" localSheetId="6">SUM(IF(#REF!=#REF!,IF(#REF!=#REF!,#REF!)))</definedName>
    <definedName name="SomaMedAtual" localSheetId="7">SUM(IF(#REF!=#REF!,IF(#REF!=#REF!,#REF!)))</definedName>
    <definedName name="SomaMedAtual" localSheetId="8">SUM(IF(#REF!=#REF!,IF(#REF!=#REF!,#REF!)))</definedName>
    <definedName name="SomaMedAtual" localSheetId="9">SUM(IF(#REF!=#REF!,IF(#REF!=#REF!,#REF!)))</definedName>
    <definedName name="SomaMedAtual" localSheetId="10">SUM(IF(#REF!=#REF!,IF(#REF!=#REF!,#REF!)))</definedName>
    <definedName name="SomaMedAtual">SUM(IF(#REF!=#REF!,IF(#REF!=#REF!,#REF!)))</definedName>
    <definedName name="SS" localSheetId="2">#REF!</definedName>
    <definedName name="SS" localSheetId="1">#REF!</definedName>
    <definedName name="SS" localSheetId="0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Tab_Serv." localSheetId="2">#REF!</definedName>
    <definedName name="Tab_Serv." localSheetId="1">#REF!</definedName>
    <definedName name="Tab_Serv." localSheetId="0">#REF!</definedName>
    <definedName name="Tab_Serv." localSheetId="4">#REF!</definedName>
    <definedName name="Tab_Serv." localSheetId="5">#REF!</definedName>
    <definedName name="Tab_Serv." localSheetId="6">#REF!</definedName>
    <definedName name="Tab_Serv." localSheetId="7">#REF!</definedName>
    <definedName name="Tab_Serv." localSheetId="8">#REF!</definedName>
    <definedName name="Tab_Serv." localSheetId="9">#REF!</definedName>
    <definedName name="Tab_Serv." localSheetId="10">#REF!</definedName>
    <definedName name="Tab_Serv.">#REF!</definedName>
    <definedName name="Tab_Serviços" localSheetId="2">#REF!</definedName>
    <definedName name="Tab_Serviços" localSheetId="1">#REF!</definedName>
    <definedName name="Tab_Serviços" localSheetId="0">#REF!</definedName>
    <definedName name="Tab_Serviços" localSheetId="4">#REF!</definedName>
    <definedName name="Tab_Serviços" localSheetId="5">#REF!</definedName>
    <definedName name="Tab_Serviços" localSheetId="6">#REF!</definedName>
    <definedName name="Tab_Serviços" localSheetId="7">#REF!</definedName>
    <definedName name="Tab_Serviços" localSheetId="8">#REF!</definedName>
    <definedName name="Tab_Serviços" localSheetId="9">#REF!</definedName>
    <definedName name="Tab_Serviços" localSheetId="10">#REF!</definedName>
    <definedName name="Tab_Serviços">#REF!</definedName>
    <definedName name="tasfa" localSheetId="2">'[4]PLANILHA DE QUANT. E CUSTOS A'!#REF!</definedName>
    <definedName name="tasfa" localSheetId="1">'[4]PLANILHA DE QUANT. E CUSTOS A'!#REF!</definedName>
    <definedName name="tasfa" localSheetId="0">'[4]PLANILHA DE QUANT. E CUSTOS A'!#REF!</definedName>
    <definedName name="tasfa" localSheetId="4">'[4]PLANILHA DE QUANT. E CUSTOS A'!#REF!</definedName>
    <definedName name="tasfa" localSheetId="5">'[4]PLANILHA DE QUANT. E CUSTOS A'!#REF!</definedName>
    <definedName name="tasfa" localSheetId="6">'[4]PLANILHA DE QUANT. E CUSTOS A'!#REF!</definedName>
    <definedName name="tasfa" localSheetId="7">'[4]PLANILHA DE QUANT. E CUSTOS A'!#REF!</definedName>
    <definedName name="tasfa" localSheetId="8">'[4]PLANILHA DE QUANT. E CUSTOS A'!#REF!</definedName>
    <definedName name="tasfa" localSheetId="9">'[4]PLANILHA DE QUANT. E CUSTOS A'!#REF!</definedName>
    <definedName name="tasfa" localSheetId="10">'[4]PLANILHA DE QUANT. E CUSTOS A'!#REF!</definedName>
    <definedName name="tasfa">'[4]PLANILHA DE QUANT. E CUSTOS A'!#REF!</definedName>
    <definedName name="tecn" localSheetId="2">#REF!</definedName>
    <definedName name="tecn" localSheetId="1">#REF!</definedName>
    <definedName name="tecn" localSheetId="0">#REF!</definedName>
    <definedName name="tecn" localSheetId="4">#REF!</definedName>
    <definedName name="tecn" localSheetId="5">#REF!</definedName>
    <definedName name="tecn" localSheetId="6">#REF!</definedName>
    <definedName name="tecn" localSheetId="7">#REF!</definedName>
    <definedName name="tecn" localSheetId="8">#REF!</definedName>
    <definedName name="tecn" localSheetId="9">#REF!</definedName>
    <definedName name="tecn" localSheetId="10">#REF!</definedName>
    <definedName name="tecn">#REF!</definedName>
    <definedName name="tecni" localSheetId="2">#REF!</definedName>
    <definedName name="tecni" localSheetId="1">#REF!</definedName>
    <definedName name="tecni" localSheetId="0">#REF!</definedName>
    <definedName name="tecni" localSheetId="4">#REF!</definedName>
    <definedName name="tecni" localSheetId="5">#REF!</definedName>
    <definedName name="tecni" localSheetId="6">#REF!</definedName>
    <definedName name="tecni" localSheetId="7">#REF!</definedName>
    <definedName name="tecni" localSheetId="8">#REF!</definedName>
    <definedName name="tecni" localSheetId="9">#REF!</definedName>
    <definedName name="tecni" localSheetId="10">#REF!</definedName>
    <definedName name="tecni">#REF!</definedName>
    <definedName name="tecnic" localSheetId="2">#REF!</definedName>
    <definedName name="tecnic" localSheetId="1">#REF!</definedName>
    <definedName name="tecnic" localSheetId="0">#REF!</definedName>
    <definedName name="tecnic" localSheetId="4">#REF!</definedName>
    <definedName name="tecnic" localSheetId="5">#REF!</definedName>
    <definedName name="tecnic" localSheetId="6">#REF!</definedName>
    <definedName name="tecnic" localSheetId="7">#REF!</definedName>
    <definedName name="tecnic" localSheetId="8">#REF!</definedName>
    <definedName name="tecnic" localSheetId="9">#REF!</definedName>
    <definedName name="tecnic" localSheetId="10">#REF!</definedName>
    <definedName name="tecnic">#REF!</definedName>
    <definedName name="TECNICA" localSheetId="2">#REF!</definedName>
    <definedName name="TECNICA" localSheetId="1">#REF!</definedName>
    <definedName name="TECNICA" localSheetId="0">#REF!</definedName>
    <definedName name="TECNICA" localSheetId="4">#REF!</definedName>
    <definedName name="TECNICA" localSheetId="5">#REF!</definedName>
    <definedName name="TECNICA" localSheetId="6">#REF!</definedName>
    <definedName name="TECNICA" localSheetId="7">#REF!</definedName>
    <definedName name="TECNICA" localSheetId="8">#REF!</definedName>
    <definedName name="TECNICA" localSheetId="9">#REF!</definedName>
    <definedName name="TECNICA" localSheetId="10">#REF!</definedName>
    <definedName name="TECNICA">#REF!</definedName>
    <definedName name="Teor">[16]Teor!$A$3:$A$7</definedName>
    <definedName name="Teor1">'[3]Página 16'!$A$3:$A$7</definedName>
    <definedName name="terra">'[8]PLANILHA SECONT'!$A$7:$Q$38</definedName>
    <definedName name="TERRAPL" localSheetId="2">#REF!</definedName>
    <definedName name="TERRAPL" localSheetId="1">#REF!</definedName>
    <definedName name="TERRAPL" localSheetId="0">#REF!</definedName>
    <definedName name="TERRAPL" localSheetId="4">#REF!</definedName>
    <definedName name="TERRAPL" localSheetId="5">#REF!</definedName>
    <definedName name="TERRAPL" localSheetId="6">#REF!</definedName>
    <definedName name="TERRAPL" localSheetId="7">#REF!</definedName>
    <definedName name="TERRAPL" localSheetId="8">#REF!</definedName>
    <definedName name="TERRAPL" localSheetId="9">#REF!</definedName>
    <definedName name="TERRAPL" localSheetId="10">#REF!</definedName>
    <definedName name="TERRAPL">#REF!</definedName>
    <definedName name="TERRAPLE" localSheetId="2">[7]PLAN_ACRÉS._DECRÉS._EDITADA!$A$7:$N$36</definedName>
    <definedName name="terraple" localSheetId="1">#REF!</definedName>
    <definedName name="terraple" localSheetId="0">#REF!</definedName>
    <definedName name="terraple" localSheetId="4">#REF!</definedName>
    <definedName name="terraple" localSheetId="5">#REF!</definedName>
    <definedName name="terraple" localSheetId="6">#REF!</definedName>
    <definedName name="terraple" localSheetId="7">#REF!</definedName>
    <definedName name="terraple" localSheetId="8">#REF!</definedName>
    <definedName name="terraple" localSheetId="9">#REF!</definedName>
    <definedName name="terraple" localSheetId="10">#REF!</definedName>
    <definedName name="terraple">#REF!</definedName>
    <definedName name="terraplen" localSheetId="2">#REF!</definedName>
    <definedName name="terraplen" localSheetId="1">#REF!</definedName>
    <definedName name="terraplen" localSheetId="0">#REF!</definedName>
    <definedName name="terraplen" localSheetId="4">#REF!</definedName>
    <definedName name="terraplen" localSheetId="5">#REF!</definedName>
    <definedName name="terraplen" localSheetId="6">#REF!</definedName>
    <definedName name="terraplen" localSheetId="7">#REF!</definedName>
    <definedName name="terraplen" localSheetId="8">#REF!</definedName>
    <definedName name="terraplen" localSheetId="9">#REF!</definedName>
    <definedName name="terraplen" localSheetId="10">#REF!</definedName>
    <definedName name="terraplen">#REF!</definedName>
    <definedName name="terraplenagem" localSheetId="2">#REF!</definedName>
    <definedName name="terraplenagem" localSheetId="1">#REF!</definedName>
    <definedName name="terraplenagem" localSheetId="0">#REF!</definedName>
    <definedName name="terraplenagem" localSheetId="4">#REF!</definedName>
    <definedName name="terraplenagem" localSheetId="5">#REF!</definedName>
    <definedName name="terraplenagem" localSheetId="6">#REF!</definedName>
    <definedName name="terraplenagem" localSheetId="7">#REF!</definedName>
    <definedName name="terraplenagem" localSheetId="8">#REF!</definedName>
    <definedName name="terraplenagem" localSheetId="9">#REF!</definedName>
    <definedName name="terraplenagem" localSheetId="10">#REF!</definedName>
    <definedName name="terraplenagem">#REF!</definedName>
    <definedName name="TITULOS" localSheetId="3">#REF!</definedName>
    <definedName name="TITULOS" localSheetId="2">#REF!</definedName>
    <definedName name="TITULOS" localSheetId="1">#REF!</definedName>
    <definedName name="TITULOS" localSheetId="0">#REF!</definedName>
    <definedName name="TITULOS" localSheetId="19">#REF!</definedName>
    <definedName name="TITULOS" localSheetId="12">#REF!</definedName>
    <definedName name="TITULOS" localSheetId="11">#REF!</definedName>
    <definedName name="TITULOS" localSheetId="4">#REF!</definedName>
    <definedName name="TITULOS" localSheetId="5">#REF!</definedName>
    <definedName name="TITULOS" localSheetId="18">#REF!</definedName>
    <definedName name="TITULOS" localSheetId="6">#REF!</definedName>
    <definedName name="TITULOS" localSheetId="17">#REF!</definedName>
    <definedName name="TITULOS" localSheetId="7">#REF!</definedName>
    <definedName name="TITULOS" localSheetId="8">#REF!</definedName>
    <definedName name="TITULOS" localSheetId="16">#REF!</definedName>
    <definedName name="TITULOS" localSheetId="9">#REF!</definedName>
    <definedName name="TITULOS" localSheetId="15">#REF!</definedName>
    <definedName name="TITULOS" localSheetId="10">#REF!</definedName>
    <definedName name="TITULOS" localSheetId="14">#REF!</definedName>
    <definedName name="TITULOS" localSheetId="13">#REF!</definedName>
    <definedName name="TITULOS">#REF!</definedName>
    <definedName name="tot" localSheetId="2">#REF!</definedName>
    <definedName name="tot" localSheetId="1">#REF!</definedName>
    <definedName name="tot" localSheetId="0">#REF!</definedName>
    <definedName name="tot" localSheetId="4">#REF!</definedName>
    <definedName name="tot" localSheetId="5">#REF!</definedName>
    <definedName name="tot" localSheetId="6">#REF!</definedName>
    <definedName name="tot" localSheetId="7">#REF!</definedName>
    <definedName name="tot" localSheetId="8">#REF!</definedName>
    <definedName name="tot" localSheetId="9">#REF!</definedName>
    <definedName name="tot" localSheetId="10">#REF!</definedName>
    <definedName name="tot">#REF!</definedName>
    <definedName name="TOTAL" localSheetId="2">#REF!</definedName>
    <definedName name="TOTAL" localSheetId="1">#REF!</definedName>
    <definedName name="TOTAL" localSheetId="0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>#REF!</definedName>
    <definedName name="totalg" localSheetId="2">#REF!</definedName>
    <definedName name="totalg" localSheetId="1">#REF!</definedName>
    <definedName name="totalg" localSheetId="0">#REF!</definedName>
    <definedName name="totalg" localSheetId="4">#REF!</definedName>
    <definedName name="totalg" localSheetId="5">#REF!</definedName>
    <definedName name="totalg" localSheetId="6">#REF!</definedName>
    <definedName name="totalg" localSheetId="7">#REF!</definedName>
    <definedName name="totalg" localSheetId="8">#REF!</definedName>
    <definedName name="totalg" localSheetId="9">#REF!</definedName>
    <definedName name="totalg" localSheetId="10">#REF!</definedName>
    <definedName name="totalg">#REF!</definedName>
    <definedName name="totalissimo" localSheetId="2">#REF!</definedName>
    <definedName name="totalissimo" localSheetId="1">#REF!</definedName>
    <definedName name="totalissimo" localSheetId="0">#REF!</definedName>
    <definedName name="totalissimo" localSheetId="4">#REF!</definedName>
    <definedName name="totalissimo" localSheetId="5">#REF!</definedName>
    <definedName name="totalissimo" localSheetId="6">#REF!</definedName>
    <definedName name="totalissimo" localSheetId="7">#REF!</definedName>
    <definedName name="totalissimo" localSheetId="8">#REF!</definedName>
    <definedName name="totalissimo" localSheetId="9">#REF!</definedName>
    <definedName name="totalissimo" localSheetId="10">#REF!</definedName>
    <definedName name="totalissimo">#REF!</definedName>
    <definedName name="TOTALSAIBRO" localSheetId="2">#REF!</definedName>
    <definedName name="TOTALSAIBRO" localSheetId="1">#REF!</definedName>
    <definedName name="TOTALSAIBRO" localSheetId="0">#REF!</definedName>
    <definedName name="TOTALSAIBRO" localSheetId="4">#REF!</definedName>
    <definedName name="TOTALSAIBRO" localSheetId="5">#REF!</definedName>
    <definedName name="TOTALSAIBRO" localSheetId="6">#REF!</definedName>
    <definedName name="TOTALSAIBRO" localSheetId="7">#REF!</definedName>
    <definedName name="TOTALSAIBRO" localSheetId="8">#REF!</definedName>
    <definedName name="TOTALSAIBRO" localSheetId="9">#REF!</definedName>
    <definedName name="TOTALSAIBRO" localSheetId="10">#REF!</definedName>
    <definedName name="TOTALSAIBRO">#REF!</definedName>
    <definedName name="totaltotal" localSheetId="2">#REF!</definedName>
    <definedName name="totaltotal" localSheetId="1">#REF!</definedName>
    <definedName name="totaltotal" localSheetId="0">#REF!</definedName>
    <definedName name="totaltotal" localSheetId="4">#REF!</definedName>
    <definedName name="totaltotal" localSheetId="5">#REF!</definedName>
    <definedName name="totaltotal" localSheetId="6">#REF!</definedName>
    <definedName name="totaltotal" localSheetId="7">#REF!</definedName>
    <definedName name="totaltotal" localSheetId="8">#REF!</definedName>
    <definedName name="totaltotal" localSheetId="9">#REF!</definedName>
    <definedName name="totaltotal" localSheetId="10">#REF!</definedName>
    <definedName name="totaltotal">#REF!</definedName>
    <definedName name="TPM" localSheetId="2">#REF!</definedName>
    <definedName name="TPM" localSheetId="1">#REF!</definedName>
    <definedName name="TPM" localSheetId="0">#REF!</definedName>
    <definedName name="TPM" localSheetId="4">#REF!</definedName>
    <definedName name="TPM" localSheetId="5">#REF!</definedName>
    <definedName name="TPM" localSheetId="6">#REF!</definedName>
    <definedName name="TPM" localSheetId="7">#REF!</definedName>
    <definedName name="TPM" localSheetId="8">#REF!</definedName>
    <definedName name="TPM" localSheetId="9">#REF!</definedName>
    <definedName name="TPM" localSheetId="10">#REF!</definedName>
    <definedName name="TPM">#REF!</definedName>
    <definedName name="transporte" localSheetId="2">#REF!</definedName>
    <definedName name="transporte" localSheetId="1">#REF!</definedName>
    <definedName name="transporte" localSheetId="0">#REF!</definedName>
    <definedName name="transporte" localSheetId="4">#REF!</definedName>
    <definedName name="transporte" localSheetId="5">#REF!</definedName>
    <definedName name="transporte" localSheetId="6">#REF!</definedName>
    <definedName name="transporte" localSheetId="7">#REF!</definedName>
    <definedName name="transporte" localSheetId="8">#REF!</definedName>
    <definedName name="transporte" localSheetId="9">#REF!</definedName>
    <definedName name="transporte" localSheetId="10">#REF!</definedName>
    <definedName name="transporte">#REF!</definedName>
    <definedName name="TRBETUMI">[7]PLAN_ACRÉS._DECRÉS._EDITADA!$A$185:$N$185</definedName>
    <definedName name="TRMAT">'[8]PLANILHA SECONT'!$A$157:$Q$157</definedName>
    <definedName name="tts" localSheetId="2">#REF!</definedName>
    <definedName name="tts" localSheetId="1">#REF!</definedName>
    <definedName name="tts" localSheetId="0">#REF!</definedName>
    <definedName name="tts" localSheetId="4">#REF!</definedName>
    <definedName name="tts" localSheetId="5">#REF!</definedName>
    <definedName name="tts" localSheetId="6">#REF!</definedName>
    <definedName name="tts" localSheetId="7">#REF!</definedName>
    <definedName name="tts" localSheetId="8">#REF!</definedName>
    <definedName name="tts" localSheetId="9">#REF!</definedName>
    <definedName name="tts" localSheetId="10">#REF!</definedName>
    <definedName name="tts">#REF!</definedName>
    <definedName name="ttttttt" localSheetId="3">#REF!</definedName>
    <definedName name="ttttttt" localSheetId="2">#REF!</definedName>
    <definedName name="ttttttt" localSheetId="1">#REF!</definedName>
    <definedName name="ttttttt" localSheetId="0">#REF!</definedName>
    <definedName name="ttttttt" localSheetId="19">#REF!</definedName>
    <definedName name="ttttttt" localSheetId="12">#REF!</definedName>
    <definedName name="ttttttt" localSheetId="11">#REF!</definedName>
    <definedName name="ttttttt" localSheetId="4">#REF!</definedName>
    <definedName name="ttttttt" localSheetId="5">#REF!</definedName>
    <definedName name="ttttttt" localSheetId="18">#REF!</definedName>
    <definedName name="ttttttt" localSheetId="6">#REF!</definedName>
    <definedName name="ttttttt" localSheetId="17">#REF!</definedName>
    <definedName name="ttttttt" localSheetId="7">#REF!</definedName>
    <definedName name="ttttttt" localSheetId="8">#REF!</definedName>
    <definedName name="ttttttt" localSheetId="16">#REF!</definedName>
    <definedName name="ttttttt" localSheetId="9">#REF!</definedName>
    <definedName name="ttttttt" localSheetId="15">#REF!</definedName>
    <definedName name="ttttttt" localSheetId="10">#REF!</definedName>
    <definedName name="ttttttt" localSheetId="14">#REF!</definedName>
    <definedName name="ttttttt" localSheetId="13">#REF!</definedName>
    <definedName name="ttttttt">#REF!</definedName>
    <definedName name="TYUIO" localSheetId="2" hidden="1">{#N/A,#N/A,TRUE,"Serviços"}</definedName>
    <definedName name="TYUIO" hidden="1">{#N/A,#N/A,TRUE,"Serviços"}</definedName>
    <definedName name="uig" localSheetId="2">#REF!</definedName>
    <definedName name="uig" localSheetId="1">#REF!</definedName>
    <definedName name="uig" localSheetId="0">#REF!</definedName>
    <definedName name="uig" localSheetId="4">#REF!</definedName>
    <definedName name="uig" localSheetId="5">#REF!</definedName>
    <definedName name="uig" localSheetId="6">#REF!</definedName>
    <definedName name="uig" localSheetId="7">#REF!</definedName>
    <definedName name="uig" localSheetId="8">#REF!</definedName>
    <definedName name="uig" localSheetId="9">#REF!</definedName>
    <definedName name="uig" localSheetId="10">#REF!</definedName>
    <definedName name="uig">#REF!</definedName>
    <definedName name="um" localSheetId="2">'[6]BAIXO GUANDU ITAIMBE'!#REF!</definedName>
    <definedName name="um" localSheetId="1">'[6]BAIXO GUANDU ITAIMBE'!#REF!</definedName>
    <definedName name="um" localSheetId="0">'[6]BAIXO GUANDU ITAIMBE'!#REF!</definedName>
    <definedName name="um" localSheetId="4">'[6]BAIXO GUANDU ITAIMBE'!#REF!</definedName>
    <definedName name="um" localSheetId="5">'[6]BAIXO GUANDU ITAIMBE'!#REF!</definedName>
    <definedName name="um" localSheetId="6">'[6]BAIXO GUANDU ITAIMBE'!#REF!</definedName>
    <definedName name="um" localSheetId="7">'[6]BAIXO GUANDU ITAIMBE'!#REF!</definedName>
    <definedName name="um" localSheetId="8">'[6]BAIXO GUANDU ITAIMBE'!#REF!</definedName>
    <definedName name="um" localSheetId="9">'[6]BAIXO GUANDU ITAIMBE'!#REF!</definedName>
    <definedName name="um" localSheetId="10">'[6]BAIXO GUANDU ITAIMBE'!#REF!</definedName>
    <definedName name="um">'[6]BAIXO GUANDU ITAIMBE'!#REF!</definedName>
    <definedName name="uuu" localSheetId="2" hidden="1">{#N/A,#N/A,TRUE,"Serviços"}</definedName>
    <definedName name="uuu" hidden="1">{#N/A,#N/A,TRUE,"Serviços"}</definedName>
    <definedName name="VALOR_ADITIVO" localSheetId="2">#REF!</definedName>
    <definedName name="VALOR_ADITIVO" localSheetId="1">#REF!</definedName>
    <definedName name="VALOR_ADITIVO" localSheetId="0">#REF!</definedName>
    <definedName name="VALOR_ADITIVO" localSheetId="4">#REF!</definedName>
    <definedName name="VALOR_ADITIVO" localSheetId="5">#REF!</definedName>
    <definedName name="VALOR_ADITIVO" localSheetId="6">#REF!</definedName>
    <definedName name="VALOR_ADITIVO" localSheetId="7">#REF!</definedName>
    <definedName name="VALOR_ADITIVO" localSheetId="8">#REF!</definedName>
    <definedName name="VALOR_ADITIVO" localSheetId="9">#REF!</definedName>
    <definedName name="VALOR_ADITIVO" localSheetId="10">#REF!</definedName>
    <definedName name="VALOR_ADITIVO">#REF!</definedName>
    <definedName name="valor_adtidivo" localSheetId="2">#REF!</definedName>
    <definedName name="valor_adtidivo" localSheetId="1">#REF!</definedName>
    <definedName name="valor_adtidivo" localSheetId="0">#REF!</definedName>
    <definedName name="valor_adtidivo" localSheetId="4">#REF!</definedName>
    <definedName name="valor_adtidivo" localSheetId="5">#REF!</definedName>
    <definedName name="valor_adtidivo" localSheetId="6">#REF!</definedName>
    <definedName name="valor_adtidivo" localSheetId="7">#REF!</definedName>
    <definedName name="valor_adtidivo" localSheetId="8">#REF!</definedName>
    <definedName name="valor_adtidivo" localSheetId="9">#REF!</definedName>
    <definedName name="valor_adtidivo" localSheetId="10">#REF!</definedName>
    <definedName name="valor_adtidivo">#REF!</definedName>
    <definedName name="valor_cont" localSheetId="2">#REF!</definedName>
    <definedName name="valor_cont" localSheetId="1">#REF!</definedName>
    <definedName name="valor_cont" localSheetId="0">#REF!</definedName>
    <definedName name="valor_cont" localSheetId="4">#REF!</definedName>
    <definedName name="valor_cont" localSheetId="5">#REF!</definedName>
    <definedName name="valor_cont" localSheetId="6">#REF!</definedName>
    <definedName name="valor_cont" localSheetId="7">#REF!</definedName>
    <definedName name="valor_cont" localSheetId="8">#REF!</definedName>
    <definedName name="valor_cont" localSheetId="9">#REF!</definedName>
    <definedName name="valor_cont" localSheetId="10">#REF!</definedName>
    <definedName name="valor_cont">#REF!</definedName>
    <definedName name="valor_contr" localSheetId="2">#REF!</definedName>
    <definedName name="valor_contr" localSheetId="1">#REF!</definedName>
    <definedName name="valor_contr" localSheetId="0">#REF!</definedName>
    <definedName name="valor_contr" localSheetId="4">#REF!</definedName>
    <definedName name="valor_contr" localSheetId="5">#REF!</definedName>
    <definedName name="valor_contr" localSheetId="6">#REF!</definedName>
    <definedName name="valor_contr" localSheetId="7">#REF!</definedName>
    <definedName name="valor_contr" localSheetId="8">#REF!</definedName>
    <definedName name="valor_contr" localSheetId="9">#REF!</definedName>
    <definedName name="valor_contr" localSheetId="10">#REF!</definedName>
    <definedName name="valor_contr">#REF!</definedName>
    <definedName name="VALOR_CONTRATO" localSheetId="2">#REF!</definedName>
    <definedName name="VALOR_CONTRATO" localSheetId="1">#REF!</definedName>
    <definedName name="VALOR_CONTRATO" localSheetId="0">#REF!</definedName>
    <definedName name="VALOR_CONTRATO" localSheetId="4">#REF!</definedName>
    <definedName name="VALOR_CONTRATO" localSheetId="5">#REF!</definedName>
    <definedName name="VALOR_CONTRATO" localSheetId="6">#REF!</definedName>
    <definedName name="VALOR_CONTRATO" localSheetId="7">#REF!</definedName>
    <definedName name="VALOR_CONTRATO" localSheetId="8">#REF!</definedName>
    <definedName name="VALOR_CONTRATO" localSheetId="9">#REF!</definedName>
    <definedName name="VALOR_CONTRATO" localSheetId="10">#REF!</definedName>
    <definedName name="VALOR_CONTRATO">#REF!</definedName>
    <definedName name="valoraditi" localSheetId="2">#REF!</definedName>
    <definedName name="valoraditi" localSheetId="1">#REF!</definedName>
    <definedName name="valoraditi" localSheetId="0">#REF!</definedName>
    <definedName name="valoraditi" localSheetId="4">#REF!</definedName>
    <definedName name="valoraditi" localSheetId="5">#REF!</definedName>
    <definedName name="valoraditi" localSheetId="6">#REF!</definedName>
    <definedName name="valoraditi" localSheetId="7">#REF!</definedName>
    <definedName name="valoraditi" localSheetId="8">#REF!</definedName>
    <definedName name="valoraditi" localSheetId="9">#REF!</definedName>
    <definedName name="valoraditi" localSheetId="10">#REF!</definedName>
    <definedName name="valoraditi">#REF!</definedName>
    <definedName name="valoraditivo" localSheetId="2">#REF!</definedName>
    <definedName name="valoraditivo" localSheetId="1">#REF!</definedName>
    <definedName name="valoraditivo" localSheetId="0">#REF!</definedName>
    <definedName name="valoraditivo" localSheetId="4">#REF!</definedName>
    <definedName name="valoraditivo" localSheetId="5">#REF!</definedName>
    <definedName name="valoraditivo" localSheetId="6">#REF!</definedName>
    <definedName name="valoraditivo" localSheetId="7">#REF!</definedName>
    <definedName name="valoraditivo" localSheetId="8">#REF!</definedName>
    <definedName name="valoraditivo" localSheetId="9">#REF!</definedName>
    <definedName name="valoraditivo" localSheetId="10">#REF!</definedName>
    <definedName name="valoraditivo">#REF!</definedName>
    <definedName name="valorcon" localSheetId="2">#REF!</definedName>
    <definedName name="valorcon" localSheetId="1">#REF!</definedName>
    <definedName name="valorcon" localSheetId="0">#REF!</definedName>
    <definedName name="valorcon" localSheetId="4">#REF!</definedName>
    <definedName name="valorcon" localSheetId="5">#REF!</definedName>
    <definedName name="valorcon" localSheetId="6">#REF!</definedName>
    <definedName name="valorcon" localSheetId="7">#REF!</definedName>
    <definedName name="valorcon" localSheetId="8">#REF!</definedName>
    <definedName name="valorcon" localSheetId="9">#REF!</definedName>
    <definedName name="valorcon" localSheetId="10">#REF!</definedName>
    <definedName name="valorcon">#REF!</definedName>
    <definedName name="valorcontrato" localSheetId="2">#REF!</definedName>
    <definedName name="valorcontrato" localSheetId="1">#REF!</definedName>
    <definedName name="valorcontrato" localSheetId="0">#REF!</definedName>
    <definedName name="valorcontrato" localSheetId="4">#REF!</definedName>
    <definedName name="valorcontrato" localSheetId="5">#REF!</definedName>
    <definedName name="valorcontrato" localSheetId="6">#REF!</definedName>
    <definedName name="valorcontrato" localSheetId="7">#REF!</definedName>
    <definedName name="valorcontrato" localSheetId="8">#REF!</definedName>
    <definedName name="valorcontrato" localSheetId="9">#REF!</definedName>
    <definedName name="valorcontrato" localSheetId="10">#REF!</definedName>
    <definedName name="valorcontrato">#REF!</definedName>
    <definedName name="VAM">[11]Teor!$G$3:$G$7</definedName>
    <definedName name="VAMM" localSheetId="2">#REF!</definedName>
    <definedName name="VAMM" localSheetId="1">#REF!</definedName>
    <definedName name="VAMM" localSheetId="0">#REF!</definedName>
    <definedName name="VAMM" localSheetId="4">#REF!</definedName>
    <definedName name="VAMM" localSheetId="5">#REF!</definedName>
    <definedName name="VAMM" localSheetId="6">#REF!</definedName>
    <definedName name="VAMM" localSheetId="7">#REF!</definedName>
    <definedName name="VAMM" localSheetId="8">#REF!</definedName>
    <definedName name="VAMM" localSheetId="9">#REF!</definedName>
    <definedName name="VAMM" localSheetId="10">#REF!</definedName>
    <definedName name="VAMM">#REF!</definedName>
    <definedName name="Varios.Ext" localSheetId="2">'CRONOGRAMA GERAL '!Varios.Ext</definedName>
    <definedName name="Varios.Ext">[0]!Varios.Ext</definedName>
    <definedName name="Vazio1">'[3]Página 16'!$B$3:$B$7</definedName>
    <definedName name="VAZIO2">'[10]Página 16'!$B$3:$B$7</definedName>
    <definedName name="Vazios">[16]Teor!$B$3:$B$7</definedName>
    <definedName name="verde" localSheetId="2">#REF!</definedName>
    <definedName name="verde" localSheetId="1">#REF!</definedName>
    <definedName name="verde" localSheetId="0">#REF!</definedName>
    <definedName name="verde" localSheetId="4">#REF!</definedName>
    <definedName name="verde" localSheetId="5">#REF!</definedName>
    <definedName name="verde" localSheetId="6">#REF!</definedName>
    <definedName name="verde" localSheetId="7">#REF!</definedName>
    <definedName name="verde" localSheetId="8">#REF!</definedName>
    <definedName name="verde" localSheetId="9">#REF!</definedName>
    <definedName name="verde" localSheetId="10">#REF!</definedName>
    <definedName name="verde">#REF!</definedName>
    <definedName name="verdepav" localSheetId="2">#REF!</definedName>
    <definedName name="verdepav" localSheetId="1">#REF!</definedName>
    <definedName name="verdepav" localSheetId="0">#REF!</definedName>
    <definedName name="verdepav" localSheetId="4">#REF!</definedName>
    <definedName name="verdepav" localSheetId="5">#REF!</definedName>
    <definedName name="verdepav" localSheetId="6">#REF!</definedName>
    <definedName name="verdepav" localSheetId="7">#REF!</definedName>
    <definedName name="verdepav" localSheetId="8">#REF!</definedName>
    <definedName name="verdepav" localSheetId="9">#REF!</definedName>
    <definedName name="verdepav" localSheetId="10">#REF!</definedName>
    <definedName name="verdepav">#REF!</definedName>
    <definedName name="w" localSheetId="2">'CRONOGRAMA GERAL '!w</definedName>
    <definedName name="w" localSheetId="1">#REF!</definedName>
    <definedName name="w" localSheetId="0">#REF!</definedName>
    <definedName name="w" localSheetId="4">#REF!</definedName>
    <definedName name="w" localSheetId="5">#REF!</definedName>
    <definedName name="w" localSheetId="6">#REF!</definedName>
    <definedName name="w" localSheetId="7">#REF!</definedName>
    <definedName name="w" localSheetId="8">#REF!</definedName>
    <definedName name="w" localSheetId="9">#REF!</definedName>
    <definedName name="w" localSheetId="10">#REF!</definedName>
    <definedName name="w">#REF!</definedName>
    <definedName name="WEWRWR" localSheetId="2">'CRONOGRAMA GERAL '!WEWRWR</definedName>
    <definedName name="WEWRWR">[0]!WEWRWR</definedName>
    <definedName name="WEWRWR_25">#N/A</definedName>
    <definedName name="WEWRWR_27">#N/A</definedName>
    <definedName name="WEWRWR_28">#N/A</definedName>
    <definedName name="WEWRWR_29">#N/A</definedName>
    <definedName name="WEWRWR_31">#N/A</definedName>
    <definedName name="WEWRWR_37">#N/A</definedName>
    <definedName name="wrn.Tipo." localSheetId="2" hidden="1">{#N/A,#N/A,TRUE,"Serviços"}</definedName>
    <definedName name="wrn.Tipo." hidden="1">{#N/A,#N/A,TRUE,"Serviços"}</definedName>
    <definedName name="ws" localSheetId="2">#REF!</definedName>
    <definedName name="ws" localSheetId="1">#REF!</definedName>
    <definedName name="ws" localSheetId="0">#REF!</definedName>
    <definedName name="ws" localSheetId="4">#REF!</definedName>
    <definedName name="ws" localSheetId="5">#REF!</definedName>
    <definedName name="ws" localSheetId="6">#REF!</definedName>
    <definedName name="ws" localSheetId="7">#REF!</definedName>
    <definedName name="ws" localSheetId="8">#REF!</definedName>
    <definedName name="ws" localSheetId="9">#REF!</definedName>
    <definedName name="ws" localSheetId="10">#REF!</definedName>
    <definedName name="ws">#REF!</definedName>
    <definedName name="wwww" localSheetId="2">#REF!</definedName>
    <definedName name="wwww" localSheetId="1">#REF!</definedName>
    <definedName name="wwww" localSheetId="0">#REF!</definedName>
    <definedName name="wwww" localSheetId="4">#REF!</definedName>
    <definedName name="wwww" localSheetId="5">#REF!</definedName>
    <definedName name="wwww" localSheetId="6">#REF!</definedName>
    <definedName name="wwww" localSheetId="7">#REF!</definedName>
    <definedName name="wwww" localSheetId="8">#REF!</definedName>
    <definedName name="wwww" localSheetId="9">#REF!</definedName>
    <definedName name="wwww" localSheetId="10">#REF!</definedName>
    <definedName name="wwww">#REF!</definedName>
    <definedName name="x" localSheetId="2">[16]Equipamentos!#REF!</definedName>
    <definedName name="x" localSheetId="1">[16]Equipamentos!#REF!</definedName>
    <definedName name="x" localSheetId="0">[16]Equipamentos!#REF!</definedName>
    <definedName name="x" localSheetId="4">[16]Equipamentos!#REF!</definedName>
    <definedName name="x" localSheetId="5">[16]Equipamentos!#REF!</definedName>
    <definedName name="x" localSheetId="6">[16]Equipamentos!#REF!</definedName>
    <definedName name="x" localSheetId="7">[16]Equipamentos!#REF!</definedName>
    <definedName name="x" localSheetId="8">[16]Equipamentos!#REF!</definedName>
    <definedName name="x" localSheetId="9">[16]Equipamentos!#REF!</definedName>
    <definedName name="x" localSheetId="10">[16]Equipamentos!#REF!</definedName>
    <definedName name="x">[16]Equipamentos!#REF!</definedName>
    <definedName name="XLS" localSheetId="2">'CRONOGRAMA GERAL '!XLS</definedName>
    <definedName name="XLS">[0]!XLS</definedName>
    <definedName name="XXX" localSheetId="2">'CRONOGRAMA GERAL '!XXX</definedName>
    <definedName name="XXX">[0]!XXX</definedName>
    <definedName name="XXX_25">#N/A</definedName>
    <definedName name="XXX_27">#N/A</definedName>
    <definedName name="XXX_28">#N/A</definedName>
    <definedName name="XXX_29">#N/A</definedName>
    <definedName name="XXX_31">#N/A</definedName>
    <definedName name="XXX_37">#N/A</definedName>
    <definedName name="XXX1" localSheetId="2">'CRONOGRAMA GERAL '!XXX1</definedName>
    <definedName name="XXX1">[0]!XXX1</definedName>
    <definedName name="Z" localSheetId="2">#REF!</definedName>
    <definedName name="Z" localSheetId="1">#REF!</definedName>
    <definedName name="Z" localSheetId="0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0">#REF!</definedName>
    <definedName name="Z">#REF!</definedName>
    <definedName name="ZA" localSheetId="2">#REF!</definedName>
    <definedName name="ZA" localSheetId="1">#REF!</definedName>
    <definedName name="ZA" localSheetId="0">#REF!</definedName>
    <definedName name="ZA" localSheetId="4">#REF!</definedName>
    <definedName name="ZA" localSheetId="5">#REF!</definedName>
    <definedName name="ZA" localSheetId="6">#REF!</definedName>
    <definedName name="ZA" localSheetId="7">#REF!</definedName>
    <definedName name="ZA" localSheetId="8">#REF!</definedName>
    <definedName name="ZA" localSheetId="9">#REF!</definedName>
    <definedName name="ZA" localSheetId="10">#REF!</definedName>
    <definedName name="Z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43" l="1"/>
  <c r="G42" i="42"/>
  <c r="G43" i="42"/>
  <c r="G44" i="42"/>
  <c r="G45" i="42"/>
  <c r="G46" i="42"/>
  <c r="G47" i="42"/>
  <c r="G48" i="42"/>
  <c r="G41" i="42"/>
  <c r="G31" i="42"/>
  <c r="G32" i="42"/>
  <c r="G33" i="42"/>
  <c r="G34" i="42"/>
  <c r="G35" i="42"/>
  <c r="G36" i="42"/>
  <c r="G37" i="42"/>
  <c r="G38" i="42"/>
  <c r="G29" i="42"/>
  <c r="G30" i="42"/>
  <c r="Q33" i="45"/>
  <c r="Q34" i="45"/>
  <c r="Q35" i="45"/>
  <c r="Q32" i="45"/>
  <c r="Q23" i="45"/>
  <c r="Q24" i="45"/>
  <c r="Q25" i="45"/>
  <c r="Q26" i="45"/>
  <c r="Q27" i="45"/>
  <c r="Q28" i="45"/>
  <c r="Q29" i="45"/>
  <c r="Q22" i="45"/>
  <c r="Q11" i="45"/>
  <c r="Q12" i="45"/>
  <c r="Q13" i="45"/>
  <c r="Q14" i="45"/>
  <c r="Q15" i="45"/>
  <c r="Q16" i="45"/>
  <c r="Q17" i="45"/>
  <c r="Q18" i="45"/>
  <c r="Q19" i="45"/>
  <c r="Q10" i="45"/>
  <c r="Q7" i="45"/>
  <c r="Q6" i="45"/>
  <c r="Q5" i="45"/>
  <c r="L11" i="43"/>
  <c r="E11" i="43"/>
  <c r="D11" i="43"/>
  <c r="Q11" i="43"/>
  <c r="P11" i="43"/>
  <c r="O11" i="43"/>
  <c r="N11" i="43"/>
  <c r="M11" i="43"/>
  <c r="K11" i="43"/>
  <c r="J11" i="43"/>
  <c r="I11" i="43"/>
  <c r="H11" i="43"/>
  <c r="G11" i="43"/>
  <c r="F11" i="43"/>
  <c r="K9" i="43"/>
  <c r="J9" i="43"/>
  <c r="I9" i="43"/>
  <c r="H9" i="43"/>
  <c r="G9" i="43"/>
  <c r="F9" i="43"/>
  <c r="E9" i="43"/>
  <c r="D9" i="43"/>
  <c r="R12" i="43"/>
  <c r="R14" i="43"/>
  <c r="R16" i="43"/>
  <c r="R10" i="43"/>
  <c r="I54" i="42"/>
  <c r="P10" i="9"/>
  <c r="P11" i="9"/>
  <c r="P12" i="9"/>
  <c r="P13" i="9"/>
  <c r="P14" i="9"/>
  <c r="P15" i="9"/>
  <c r="P16" i="9"/>
  <c r="Q10" i="9"/>
  <c r="R10" i="9" s="1"/>
  <c r="Q11" i="9"/>
  <c r="Q12" i="9"/>
  <c r="R12" i="9" s="1"/>
  <c r="Q13" i="9"/>
  <c r="Q14" i="9"/>
  <c r="R14" i="9" s="1"/>
  <c r="Q15" i="9"/>
  <c r="Q16" i="9"/>
  <c r="R11" i="9"/>
  <c r="R15" i="9"/>
  <c r="R16" i="9"/>
  <c r="Q9" i="9"/>
  <c r="P9" i="9"/>
  <c r="R9" i="9" s="1"/>
  <c r="C6" i="43"/>
  <c r="I10" i="42"/>
  <c r="C5" i="43"/>
  <c r="E19" i="42"/>
  <c r="R11" i="43" l="1"/>
  <c r="R13" i="9"/>
  <c r="R9" i="43"/>
  <c r="I47" i="42" l="1"/>
  <c r="I48" i="42"/>
  <c r="G53" i="42" l="1"/>
  <c r="I18" i="42"/>
  <c r="F18" i="42"/>
  <c r="I17" i="42"/>
  <c r="F17" i="42"/>
  <c r="I16" i="42"/>
  <c r="F16" i="42"/>
  <c r="I15" i="42"/>
  <c r="F15" i="42"/>
  <c r="I14" i="42"/>
  <c r="F14" i="42"/>
  <c r="I13" i="42"/>
  <c r="F13" i="42"/>
  <c r="I12" i="42"/>
  <c r="F12" i="42"/>
  <c r="I11" i="42"/>
  <c r="F11" i="42"/>
  <c r="I53" i="42"/>
  <c r="I52" i="42"/>
  <c r="I51" i="42"/>
  <c r="I46" i="42"/>
  <c r="I45" i="42"/>
  <c r="I44" i="42"/>
  <c r="I43" i="42"/>
  <c r="I42" i="42"/>
  <c r="I41" i="42"/>
  <c r="I38" i="42"/>
  <c r="I37" i="42"/>
  <c r="J37" i="42" s="1"/>
  <c r="I36" i="42"/>
  <c r="I35" i="42"/>
  <c r="I34" i="42"/>
  <c r="I33" i="42"/>
  <c r="I32" i="42"/>
  <c r="I31" i="42"/>
  <c r="I30" i="42"/>
  <c r="I29" i="42"/>
  <c r="H26" i="42"/>
  <c r="I26" i="42" s="1"/>
  <c r="I25" i="42"/>
  <c r="I24" i="42"/>
  <c r="F10" i="42"/>
  <c r="F19" i="42" s="1"/>
  <c r="K6" i="42"/>
  <c r="F32" i="40"/>
  <c r="F31" i="40"/>
  <c r="G51" i="40"/>
  <c r="H51" i="40" s="1"/>
  <c r="G50" i="40"/>
  <c r="H50" i="40" s="1"/>
  <c r="G49" i="40"/>
  <c r="H49" i="40" s="1"/>
  <c r="F46" i="40"/>
  <c r="I46" i="40" s="1"/>
  <c r="H45" i="40"/>
  <c r="F45" i="40"/>
  <c r="H44" i="40"/>
  <c r="F44" i="40"/>
  <c r="H43" i="40"/>
  <c r="F43" i="40"/>
  <c r="H42" i="40"/>
  <c r="F42" i="40"/>
  <c r="H41" i="40"/>
  <c r="F41" i="40"/>
  <c r="H40" i="40"/>
  <c r="F40" i="40"/>
  <c r="H39" i="40"/>
  <c r="F39" i="40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H30" i="40"/>
  <c r="I30" i="40" s="1"/>
  <c r="H29" i="40"/>
  <c r="I29" i="40" s="1"/>
  <c r="H28" i="40"/>
  <c r="I28" i="40" s="1"/>
  <c r="H27" i="40"/>
  <c r="I27" i="40" s="1"/>
  <c r="G24" i="40"/>
  <c r="H24" i="40" s="1"/>
  <c r="H23" i="40"/>
  <c r="H22" i="40"/>
  <c r="D17" i="40"/>
  <c r="F50" i="40" s="1"/>
  <c r="H16" i="40"/>
  <c r="H18" i="40" s="1"/>
  <c r="F52" i="40" s="1"/>
  <c r="E16" i="40"/>
  <c r="E17" i="40" s="1"/>
  <c r="J12" i="40"/>
  <c r="F32" i="34"/>
  <c r="F31" i="34"/>
  <c r="G51" i="34"/>
  <c r="H51" i="34" s="1"/>
  <c r="G50" i="34"/>
  <c r="H50" i="34" s="1"/>
  <c r="G49" i="34"/>
  <c r="H49" i="34" s="1"/>
  <c r="F46" i="34"/>
  <c r="I46" i="34" s="1"/>
  <c r="H45" i="34"/>
  <c r="F45" i="34"/>
  <c r="H44" i="34"/>
  <c r="F44" i="34"/>
  <c r="H43" i="34"/>
  <c r="F43" i="34"/>
  <c r="H42" i="34"/>
  <c r="F42" i="34"/>
  <c r="H41" i="34"/>
  <c r="F41" i="34"/>
  <c r="H40" i="34"/>
  <c r="F40" i="34"/>
  <c r="H39" i="34"/>
  <c r="F39" i="34"/>
  <c r="H36" i="34"/>
  <c r="I36" i="34" s="1"/>
  <c r="H35" i="34"/>
  <c r="I35" i="34" s="1"/>
  <c r="H34" i="34"/>
  <c r="I34" i="34" s="1"/>
  <c r="H33" i="34"/>
  <c r="I33" i="34" s="1"/>
  <c r="H32" i="34"/>
  <c r="H31" i="34"/>
  <c r="H30" i="34"/>
  <c r="I30" i="34" s="1"/>
  <c r="H29" i="34"/>
  <c r="I29" i="34" s="1"/>
  <c r="H28" i="34"/>
  <c r="I28" i="34" s="1"/>
  <c r="H27" i="34"/>
  <c r="I27" i="34" s="1"/>
  <c r="G24" i="34"/>
  <c r="H24" i="34" s="1"/>
  <c r="H23" i="34"/>
  <c r="H22" i="34"/>
  <c r="D17" i="34"/>
  <c r="F50" i="34" s="1"/>
  <c r="H16" i="34"/>
  <c r="E16" i="34"/>
  <c r="E17" i="34" s="1"/>
  <c r="J12" i="34"/>
  <c r="F32" i="32"/>
  <c r="F31" i="32"/>
  <c r="G51" i="32"/>
  <c r="H51" i="32" s="1"/>
  <c r="G50" i="32"/>
  <c r="H50" i="32" s="1"/>
  <c r="G49" i="32"/>
  <c r="H49" i="32" s="1"/>
  <c r="F46" i="32"/>
  <c r="I46" i="32" s="1"/>
  <c r="H45" i="32"/>
  <c r="F45" i="32"/>
  <c r="H44" i="32"/>
  <c r="F44" i="32"/>
  <c r="H43" i="32"/>
  <c r="F43" i="32"/>
  <c r="H42" i="32"/>
  <c r="F42" i="32"/>
  <c r="H41" i="32"/>
  <c r="F41" i="32"/>
  <c r="H40" i="32"/>
  <c r="F40" i="32"/>
  <c r="H39" i="32"/>
  <c r="F39" i="32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G24" i="32"/>
  <c r="H24" i="32" s="1"/>
  <c r="H23" i="32"/>
  <c r="H22" i="32"/>
  <c r="D17" i="32"/>
  <c r="F50" i="32" s="1"/>
  <c r="H16" i="32"/>
  <c r="H18" i="32" s="1"/>
  <c r="E16" i="32"/>
  <c r="E17" i="32" s="1"/>
  <c r="J12" i="32"/>
  <c r="F32" i="30"/>
  <c r="F31" i="30"/>
  <c r="G51" i="30"/>
  <c r="H51" i="30" s="1"/>
  <c r="G50" i="30"/>
  <c r="H50" i="30" s="1"/>
  <c r="G49" i="30"/>
  <c r="H49" i="30" s="1"/>
  <c r="F46" i="30"/>
  <c r="I46" i="30" s="1"/>
  <c r="H45" i="30"/>
  <c r="F45" i="30"/>
  <c r="H44" i="30"/>
  <c r="F44" i="30"/>
  <c r="H43" i="30"/>
  <c r="F43" i="30"/>
  <c r="H42" i="30"/>
  <c r="F42" i="30"/>
  <c r="H41" i="30"/>
  <c r="F41" i="30"/>
  <c r="H40" i="30"/>
  <c r="F40" i="30"/>
  <c r="H39" i="30"/>
  <c r="F39" i="30"/>
  <c r="H36" i="30"/>
  <c r="I36" i="30" s="1"/>
  <c r="H35" i="30"/>
  <c r="I35" i="30" s="1"/>
  <c r="I34" i="30"/>
  <c r="H34" i="30"/>
  <c r="H33" i="30"/>
  <c r="I33" i="30" s="1"/>
  <c r="H32" i="30"/>
  <c r="H31" i="30"/>
  <c r="H30" i="30"/>
  <c r="I30" i="30" s="1"/>
  <c r="H29" i="30"/>
  <c r="I29" i="30" s="1"/>
  <c r="H28" i="30"/>
  <c r="I28" i="30" s="1"/>
  <c r="I27" i="30"/>
  <c r="H27" i="30"/>
  <c r="G24" i="30"/>
  <c r="H24" i="30" s="1"/>
  <c r="H23" i="30"/>
  <c r="H22" i="30"/>
  <c r="D17" i="30"/>
  <c r="F51" i="30" s="1"/>
  <c r="H16" i="30"/>
  <c r="H18" i="30" s="1"/>
  <c r="E16" i="30"/>
  <c r="E17" i="30" s="1"/>
  <c r="J12" i="30"/>
  <c r="F25" i="28"/>
  <c r="F24" i="28"/>
  <c r="G44" i="28"/>
  <c r="H44" i="28" s="1"/>
  <c r="G43" i="28"/>
  <c r="H43" i="28" s="1"/>
  <c r="G42" i="28"/>
  <c r="H42" i="28" s="1"/>
  <c r="F39" i="28"/>
  <c r="I39" i="28" s="1"/>
  <c r="H38" i="28"/>
  <c r="F38" i="28"/>
  <c r="H37" i="28"/>
  <c r="F37" i="28"/>
  <c r="H36" i="28"/>
  <c r="F36" i="28"/>
  <c r="H35" i="28"/>
  <c r="F35" i="28"/>
  <c r="H34" i="28"/>
  <c r="F34" i="28"/>
  <c r="H33" i="28"/>
  <c r="F33" i="28"/>
  <c r="H32" i="28"/>
  <c r="F32" i="28"/>
  <c r="H29" i="28"/>
  <c r="I29" i="28" s="1"/>
  <c r="H28" i="28"/>
  <c r="I28" i="28" s="1"/>
  <c r="H27" i="28"/>
  <c r="I27" i="28" s="1"/>
  <c r="H26" i="28"/>
  <c r="I26" i="28" s="1"/>
  <c r="H25" i="28"/>
  <c r="I25" i="28" s="1"/>
  <c r="H24" i="28"/>
  <c r="I24" i="28" s="1"/>
  <c r="H23" i="28"/>
  <c r="I23" i="28" s="1"/>
  <c r="H22" i="28"/>
  <c r="I22" i="28" s="1"/>
  <c r="H21" i="28"/>
  <c r="I21" i="28" s="1"/>
  <c r="H20" i="28"/>
  <c r="I20" i="28" s="1"/>
  <c r="G17" i="28"/>
  <c r="H17" i="28" s="1"/>
  <c r="H16" i="28"/>
  <c r="H15" i="28"/>
  <c r="D10" i="28"/>
  <c r="F44" i="28" s="1"/>
  <c r="H9" i="28"/>
  <c r="E9" i="28"/>
  <c r="E10" i="28" s="1"/>
  <c r="J5" i="28"/>
  <c r="F40" i="26"/>
  <c r="F32" i="26"/>
  <c r="F31" i="26"/>
  <c r="G51" i="26"/>
  <c r="H51" i="26" s="1"/>
  <c r="G50" i="26"/>
  <c r="H50" i="26" s="1"/>
  <c r="G49" i="26"/>
  <c r="H49" i="26" s="1"/>
  <c r="F46" i="26"/>
  <c r="I46" i="26" s="1"/>
  <c r="H45" i="26"/>
  <c r="F45" i="26"/>
  <c r="H44" i="26"/>
  <c r="F44" i="26"/>
  <c r="H43" i="26"/>
  <c r="F43" i="26"/>
  <c r="H42" i="26"/>
  <c r="F42" i="26"/>
  <c r="H41" i="26"/>
  <c r="F41" i="26"/>
  <c r="H40" i="26"/>
  <c r="H39" i="26"/>
  <c r="F39" i="26"/>
  <c r="H36" i="26"/>
  <c r="I36" i="26" s="1"/>
  <c r="H35" i="26"/>
  <c r="I35" i="26" s="1"/>
  <c r="H34" i="26"/>
  <c r="I34" i="26" s="1"/>
  <c r="H33" i="26"/>
  <c r="I33" i="26" s="1"/>
  <c r="H32" i="26"/>
  <c r="H31" i="26"/>
  <c r="H30" i="26"/>
  <c r="I30" i="26" s="1"/>
  <c r="H29" i="26"/>
  <c r="I29" i="26" s="1"/>
  <c r="H28" i="26"/>
  <c r="I28" i="26" s="1"/>
  <c r="H27" i="26"/>
  <c r="I27" i="26" s="1"/>
  <c r="G24" i="26"/>
  <c r="H24" i="26" s="1"/>
  <c r="H23" i="26"/>
  <c r="H22" i="26"/>
  <c r="D17" i="26"/>
  <c r="F51" i="26" s="1"/>
  <c r="H16" i="26"/>
  <c r="I16" i="26" s="1"/>
  <c r="E16" i="26"/>
  <c r="E17" i="26" s="1"/>
  <c r="J12" i="26"/>
  <c r="F27" i="12"/>
  <c r="F32" i="24"/>
  <c r="F31" i="24"/>
  <c r="G51" i="24"/>
  <c r="H51" i="24" s="1"/>
  <c r="G50" i="24"/>
  <c r="H50" i="24" s="1"/>
  <c r="G49" i="24"/>
  <c r="H49" i="24" s="1"/>
  <c r="F46" i="24"/>
  <c r="H45" i="24"/>
  <c r="F45" i="24"/>
  <c r="H44" i="24"/>
  <c r="F44" i="24"/>
  <c r="H43" i="24"/>
  <c r="F43" i="24"/>
  <c r="H42" i="24"/>
  <c r="F42" i="24"/>
  <c r="H41" i="24"/>
  <c r="F41" i="24"/>
  <c r="H40" i="24"/>
  <c r="F40" i="24"/>
  <c r="H39" i="24"/>
  <c r="F39" i="24"/>
  <c r="H36" i="24"/>
  <c r="I36" i="24" s="1"/>
  <c r="H35" i="24"/>
  <c r="I35" i="24" s="1"/>
  <c r="H34" i="24"/>
  <c r="I34" i="24" s="1"/>
  <c r="H33" i="24"/>
  <c r="I33" i="24" s="1"/>
  <c r="H32" i="24"/>
  <c r="H31" i="24"/>
  <c r="H30" i="24"/>
  <c r="I30" i="24" s="1"/>
  <c r="H29" i="24"/>
  <c r="I29" i="24" s="1"/>
  <c r="H28" i="24"/>
  <c r="I28" i="24" s="1"/>
  <c r="H27" i="24"/>
  <c r="I27" i="24" s="1"/>
  <c r="G24" i="24"/>
  <c r="H24" i="24" s="1"/>
  <c r="H23" i="24"/>
  <c r="H22" i="24"/>
  <c r="D17" i="24"/>
  <c r="F51" i="24" s="1"/>
  <c r="H16" i="24"/>
  <c r="E16" i="24"/>
  <c r="E17" i="24" s="1"/>
  <c r="J12" i="24"/>
  <c r="I43" i="24" l="1"/>
  <c r="I46" i="24"/>
  <c r="I44" i="40"/>
  <c r="I45" i="40"/>
  <c r="I41" i="34"/>
  <c r="I39" i="30"/>
  <c r="I45" i="30"/>
  <c r="I37" i="28"/>
  <c r="I41" i="26"/>
  <c r="I43" i="26"/>
  <c r="I45" i="26"/>
  <c r="J32" i="42"/>
  <c r="I38" i="28"/>
  <c r="I39" i="40"/>
  <c r="I35" i="28"/>
  <c r="I44" i="30"/>
  <c r="I39" i="26"/>
  <c r="I43" i="34"/>
  <c r="I18" i="30"/>
  <c r="F23" i="30" s="1"/>
  <c r="I22" i="30" s="1"/>
  <c r="I16" i="40"/>
  <c r="I31" i="24"/>
  <c r="I9" i="28"/>
  <c r="I16" i="32"/>
  <c r="I39" i="32"/>
  <c r="I45" i="32"/>
  <c r="I32" i="34"/>
  <c r="I40" i="34"/>
  <c r="I45" i="34"/>
  <c r="J12" i="42"/>
  <c r="J14" i="42"/>
  <c r="J16" i="42"/>
  <c r="I50" i="32"/>
  <c r="F51" i="34"/>
  <c r="I51" i="34" s="1"/>
  <c r="I42" i="26"/>
  <c r="I42" i="32"/>
  <c r="I39" i="34"/>
  <c r="I42" i="34"/>
  <c r="F49" i="34"/>
  <c r="I41" i="40"/>
  <c r="I43" i="40"/>
  <c r="I31" i="40"/>
  <c r="I37" i="40" s="1"/>
  <c r="I31" i="26"/>
  <c r="I41" i="24"/>
  <c r="I16" i="30"/>
  <c r="I49" i="34"/>
  <c r="I45" i="24"/>
  <c r="I16" i="24"/>
  <c r="I39" i="24"/>
  <c r="I44" i="26"/>
  <c r="I32" i="28"/>
  <c r="I31" i="34"/>
  <c r="I40" i="30"/>
  <c r="I42" i="30"/>
  <c r="I44" i="32"/>
  <c r="I16" i="34"/>
  <c r="I44" i="34"/>
  <c r="I50" i="40"/>
  <c r="I42" i="24"/>
  <c r="I44" i="24"/>
  <c r="I33" i="28"/>
  <c r="I32" i="30"/>
  <c r="I41" i="32"/>
  <c r="I43" i="32"/>
  <c r="I40" i="40"/>
  <c r="I42" i="40"/>
  <c r="J13" i="42"/>
  <c r="J15" i="42"/>
  <c r="J17" i="42"/>
  <c r="J18" i="42"/>
  <c r="J30" i="42"/>
  <c r="J29" i="42"/>
  <c r="J38" i="42"/>
  <c r="J31" i="42"/>
  <c r="J35" i="42"/>
  <c r="J36" i="42"/>
  <c r="I20" i="42"/>
  <c r="J20" i="42" s="1"/>
  <c r="J11" i="42"/>
  <c r="J10" i="42"/>
  <c r="J53" i="42"/>
  <c r="G52" i="42"/>
  <c r="J52" i="42" s="1"/>
  <c r="G51" i="42"/>
  <c r="J51" i="42" s="1"/>
  <c r="F49" i="40"/>
  <c r="I49" i="40" s="1"/>
  <c r="F51" i="40"/>
  <c r="I51" i="40" s="1"/>
  <c r="I18" i="40"/>
  <c r="F23" i="40" s="1"/>
  <c r="I23" i="40" s="1"/>
  <c r="E59" i="40"/>
  <c r="I37" i="34"/>
  <c r="I50" i="34"/>
  <c r="H18" i="34"/>
  <c r="F52" i="34" s="1"/>
  <c r="I40" i="32"/>
  <c r="F52" i="32"/>
  <c r="I18" i="32"/>
  <c r="F23" i="32" s="1"/>
  <c r="I23" i="32" s="1"/>
  <c r="E59" i="32"/>
  <c r="I37" i="32"/>
  <c r="F49" i="32"/>
  <c r="I49" i="32" s="1"/>
  <c r="F51" i="32"/>
  <c r="I51" i="32" s="1"/>
  <c r="I31" i="30"/>
  <c r="I23" i="30"/>
  <c r="I41" i="30"/>
  <c r="I51" i="30"/>
  <c r="I43" i="30"/>
  <c r="F24" i="30"/>
  <c r="I24" i="30" s="1"/>
  <c r="F50" i="30"/>
  <c r="I50" i="30" s="1"/>
  <c r="F52" i="30"/>
  <c r="E59" i="30"/>
  <c r="F49" i="30"/>
  <c r="I49" i="30" s="1"/>
  <c r="H11" i="28"/>
  <c r="I11" i="28" s="1"/>
  <c r="F16" i="28" s="1"/>
  <c r="F17" i="28" s="1"/>
  <c r="I17" i="28" s="1"/>
  <c r="I34" i="28"/>
  <c r="I44" i="28"/>
  <c r="F43" i="28"/>
  <c r="I43" i="28" s="1"/>
  <c r="I36" i="28"/>
  <c r="I30" i="28"/>
  <c r="F42" i="28"/>
  <c r="I42" i="28" s="1"/>
  <c r="I32" i="26"/>
  <c r="I37" i="26" s="1"/>
  <c r="I40" i="26"/>
  <c r="F50" i="26"/>
  <c r="I50" i="26" s="1"/>
  <c r="H18" i="26"/>
  <c r="I18" i="26" s="1"/>
  <c r="F23" i="26" s="1"/>
  <c r="F24" i="26" s="1"/>
  <c r="I24" i="26" s="1"/>
  <c r="I51" i="26"/>
  <c r="I22" i="26"/>
  <c r="F49" i="26"/>
  <c r="I49" i="26" s="1"/>
  <c r="I32" i="24"/>
  <c r="H18" i="24"/>
  <c r="I18" i="24" s="1"/>
  <c r="F23" i="24" s="1"/>
  <c r="I40" i="24"/>
  <c r="F50" i="24"/>
  <c r="I50" i="24" s="1"/>
  <c r="I51" i="24"/>
  <c r="E59" i="24"/>
  <c r="F49" i="24"/>
  <c r="I49" i="24" s="1"/>
  <c r="J33" i="42" l="1"/>
  <c r="I16" i="28"/>
  <c r="J42" i="42"/>
  <c r="J45" i="42"/>
  <c r="J34" i="42"/>
  <c r="J39" i="42" s="1"/>
  <c r="J43" i="42"/>
  <c r="J44" i="42"/>
  <c r="J46" i="42"/>
  <c r="J47" i="42"/>
  <c r="J41" i="42"/>
  <c r="I47" i="40"/>
  <c r="I47" i="34"/>
  <c r="I47" i="32"/>
  <c r="I47" i="26"/>
  <c r="I37" i="24"/>
  <c r="I40" i="28"/>
  <c r="I37" i="30"/>
  <c r="I47" i="24"/>
  <c r="E59" i="26"/>
  <c r="F45" i="28"/>
  <c r="I22" i="40"/>
  <c r="F24" i="40"/>
  <c r="I24" i="40" s="1"/>
  <c r="E52" i="28"/>
  <c r="I15" i="28"/>
  <c r="I18" i="28" s="1"/>
  <c r="J48" i="42"/>
  <c r="F24" i="24"/>
  <c r="I24" i="24" s="1"/>
  <c r="I23" i="24"/>
  <c r="F52" i="26"/>
  <c r="I23" i="26"/>
  <c r="I25" i="26" s="1"/>
  <c r="I47" i="30"/>
  <c r="J24" i="42"/>
  <c r="G54" i="42"/>
  <c r="F61" i="42"/>
  <c r="E59" i="34"/>
  <c r="I18" i="34"/>
  <c r="F23" i="34" s="1"/>
  <c r="F24" i="32"/>
  <c r="I24" i="32" s="1"/>
  <c r="I22" i="32"/>
  <c r="I25" i="30"/>
  <c r="I22" i="24"/>
  <c r="F52" i="24"/>
  <c r="L43" i="9"/>
  <c r="S42" i="9"/>
  <c r="T42" i="9" s="1"/>
  <c r="L39" i="9"/>
  <c r="S35" i="9"/>
  <c r="U35" i="9" s="1"/>
  <c r="L34" i="9"/>
  <c r="L35" i="9" s="1"/>
  <c r="T28" i="9"/>
  <c r="T27" i="9"/>
  <c r="L27" i="9"/>
  <c r="S25" i="9"/>
  <c r="N22" i="9"/>
  <c r="F22" i="9"/>
  <c r="D22" i="9"/>
  <c r="B22" i="9"/>
  <c r="N21" i="9"/>
  <c r="F21" i="9"/>
  <c r="D21" i="9"/>
  <c r="B21" i="9"/>
  <c r="N20" i="9"/>
  <c r="L23" i="9" s="1"/>
  <c r="F20" i="9"/>
  <c r="D20" i="9"/>
  <c r="B20" i="9"/>
  <c r="N16" i="9"/>
  <c r="B16" i="9"/>
  <c r="N15" i="9"/>
  <c r="B15" i="9"/>
  <c r="N14" i="9"/>
  <c r="B14" i="9"/>
  <c r="N13" i="9"/>
  <c r="B13" i="9"/>
  <c r="N12" i="9"/>
  <c r="B12" i="9"/>
  <c r="N11" i="9"/>
  <c r="B11" i="9"/>
  <c r="N10" i="9"/>
  <c r="B10" i="9"/>
  <c r="N9" i="9"/>
  <c r="B9" i="9"/>
  <c r="O52" i="22"/>
  <c r="K52" i="22"/>
  <c r="L52" i="22" s="1"/>
  <c r="E52" i="22"/>
  <c r="O51" i="22"/>
  <c r="K51" i="22"/>
  <c r="L51" i="22" s="1"/>
  <c r="H51" i="22"/>
  <c r="O50" i="22"/>
  <c r="K50" i="22"/>
  <c r="L50" i="22" s="1"/>
  <c r="H50" i="22" s="1"/>
  <c r="G50" i="22"/>
  <c r="G51" i="22" s="1"/>
  <c r="D51" i="22" s="1"/>
  <c r="H47" i="22"/>
  <c r="H46" i="22"/>
  <c r="H45" i="22"/>
  <c r="H44" i="22"/>
  <c r="H43" i="22"/>
  <c r="H42" i="22"/>
  <c r="H41" i="22"/>
  <c r="H40" i="22"/>
  <c r="G40" i="22"/>
  <c r="G47" i="22" s="1"/>
  <c r="D47" i="22" s="1"/>
  <c r="F47" i="22" s="1"/>
  <c r="F36" i="22"/>
  <c r="F35" i="22"/>
  <c r="F34" i="22"/>
  <c r="I33" i="22"/>
  <c r="F33" i="22"/>
  <c r="D32" i="22"/>
  <c r="I32" i="22" s="1"/>
  <c r="D31" i="22"/>
  <c r="I31" i="22" s="1"/>
  <c r="I30" i="22"/>
  <c r="G30" i="22"/>
  <c r="F30" i="22"/>
  <c r="I29" i="22"/>
  <c r="G29" i="22"/>
  <c r="F29" i="22"/>
  <c r="I28" i="22"/>
  <c r="G28" i="22"/>
  <c r="F28" i="22"/>
  <c r="I27" i="22"/>
  <c r="G27" i="22"/>
  <c r="F27" i="22"/>
  <c r="H24" i="22"/>
  <c r="E24" i="22"/>
  <c r="C17" i="22"/>
  <c r="E63" i="22" s="1"/>
  <c r="E16" i="22"/>
  <c r="D16" i="22"/>
  <c r="D17" i="22" s="1"/>
  <c r="G12" i="22"/>
  <c r="O52" i="21"/>
  <c r="K52" i="21"/>
  <c r="L52" i="21" s="1"/>
  <c r="E52" i="21"/>
  <c r="O51" i="21"/>
  <c r="K51" i="21"/>
  <c r="L51" i="21" s="1"/>
  <c r="H51" i="21" s="1"/>
  <c r="O50" i="21"/>
  <c r="K50" i="21"/>
  <c r="L50" i="21" s="1"/>
  <c r="H50" i="21" s="1"/>
  <c r="G50" i="21"/>
  <c r="G51" i="21" s="1"/>
  <c r="D51" i="21" s="1"/>
  <c r="H47" i="21"/>
  <c r="H46" i="21"/>
  <c r="H45" i="21"/>
  <c r="H44" i="21"/>
  <c r="H43" i="21"/>
  <c r="H42" i="21"/>
  <c r="H41" i="21"/>
  <c r="H40" i="21"/>
  <c r="G40" i="21"/>
  <c r="G47" i="21" s="1"/>
  <c r="D47" i="21" s="1"/>
  <c r="I47" i="21" s="1"/>
  <c r="F36" i="21"/>
  <c r="F35" i="21"/>
  <c r="F34" i="21"/>
  <c r="I33" i="21"/>
  <c r="F33" i="21"/>
  <c r="I32" i="21"/>
  <c r="F32" i="21"/>
  <c r="D32" i="21"/>
  <c r="D31" i="21"/>
  <c r="I31" i="21" s="1"/>
  <c r="I30" i="21"/>
  <c r="G30" i="21"/>
  <c r="F30" i="21"/>
  <c r="I29" i="21"/>
  <c r="G29" i="21"/>
  <c r="F29" i="21"/>
  <c r="I28" i="21"/>
  <c r="G28" i="21"/>
  <c r="F28" i="21"/>
  <c r="I27" i="21"/>
  <c r="G27" i="21"/>
  <c r="F27" i="21"/>
  <c r="H24" i="21"/>
  <c r="E24" i="21"/>
  <c r="E18" i="21"/>
  <c r="D53" i="21" s="1"/>
  <c r="C17" i="21"/>
  <c r="E63" i="21" s="1"/>
  <c r="E16" i="21"/>
  <c r="D16" i="21"/>
  <c r="D17" i="21" s="1"/>
  <c r="G12" i="21"/>
  <c r="O52" i="20"/>
  <c r="K52" i="20"/>
  <c r="L52" i="20" s="1"/>
  <c r="E52" i="20"/>
  <c r="O51" i="20"/>
  <c r="K51" i="20"/>
  <c r="L51" i="20" s="1"/>
  <c r="H51" i="20" s="1"/>
  <c r="O50" i="20"/>
  <c r="K50" i="20"/>
  <c r="L50" i="20" s="1"/>
  <c r="H50" i="20" s="1"/>
  <c r="G50" i="20"/>
  <c r="D50" i="20" s="1"/>
  <c r="F50" i="20" s="1"/>
  <c r="H47" i="20"/>
  <c r="H46" i="20"/>
  <c r="H45" i="20"/>
  <c r="H44" i="20"/>
  <c r="H43" i="20"/>
  <c r="H42" i="20"/>
  <c r="H41" i="20"/>
  <c r="H40" i="20"/>
  <c r="G40" i="20"/>
  <c r="F36" i="20"/>
  <c r="F35" i="20"/>
  <c r="F34" i="20"/>
  <c r="I33" i="20"/>
  <c r="F33" i="20"/>
  <c r="D32" i="20"/>
  <c r="I32" i="20" s="1"/>
  <c r="D31" i="20"/>
  <c r="I31" i="20" s="1"/>
  <c r="I30" i="20"/>
  <c r="G30" i="20"/>
  <c r="F30" i="20"/>
  <c r="I29" i="20"/>
  <c r="G29" i="20"/>
  <c r="F29" i="20"/>
  <c r="I28" i="20"/>
  <c r="G28" i="20"/>
  <c r="F28" i="20"/>
  <c r="I27" i="20"/>
  <c r="G27" i="20"/>
  <c r="F27" i="20"/>
  <c r="H24" i="20"/>
  <c r="E24" i="20"/>
  <c r="C17" i="20"/>
  <c r="E63" i="20" s="1"/>
  <c r="E16" i="20"/>
  <c r="E18" i="20" s="1"/>
  <c r="D16" i="20"/>
  <c r="G31" i="20" s="1"/>
  <c r="G12" i="20"/>
  <c r="O52" i="19"/>
  <c r="K52" i="19"/>
  <c r="L52" i="19" s="1"/>
  <c r="E52" i="19"/>
  <c r="O51" i="19"/>
  <c r="K51" i="19"/>
  <c r="L51" i="19" s="1"/>
  <c r="H51" i="19" s="1"/>
  <c r="O50" i="19"/>
  <c r="L50" i="19"/>
  <c r="H50" i="19" s="1"/>
  <c r="K50" i="19"/>
  <c r="G50" i="19"/>
  <c r="G51" i="19" s="1"/>
  <c r="G52" i="19" s="1"/>
  <c r="D52" i="19" s="1"/>
  <c r="H47" i="19"/>
  <c r="H46" i="19"/>
  <c r="H45" i="19"/>
  <c r="H44" i="19"/>
  <c r="H43" i="19"/>
  <c r="H42" i="19"/>
  <c r="H41" i="19"/>
  <c r="H40" i="19"/>
  <c r="G40" i="19"/>
  <c r="G45" i="19" s="1"/>
  <c r="D45" i="19" s="1"/>
  <c r="F45" i="19" s="1"/>
  <c r="F36" i="19"/>
  <c r="F35" i="19"/>
  <c r="F34" i="19"/>
  <c r="I33" i="19"/>
  <c r="F33" i="19"/>
  <c r="D32" i="19"/>
  <c r="F32" i="19" s="1"/>
  <c r="D31" i="19"/>
  <c r="F31" i="19" s="1"/>
  <c r="I30" i="19"/>
  <c r="G30" i="19"/>
  <c r="F30" i="19"/>
  <c r="I29" i="19"/>
  <c r="G29" i="19"/>
  <c r="F29" i="19"/>
  <c r="I28" i="19"/>
  <c r="G28" i="19"/>
  <c r="F28" i="19"/>
  <c r="I27" i="19"/>
  <c r="G27" i="19"/>
  <c r="F27" i="19"/>
  <c r="H24" i="19"/>
  <c r="E24" i="19"/>
  <c r="C17" i="19"/>
  <c r="E63" i="19" s="1"/>
  <c r="E16" i="19"/>
  <c r="E18" i="19" s="1"/>
  <c r="D16" i="19"/>
  <c r="G33" i="19" s="1"/>
  <c r="G12" i="19"/>
  <c r="F16" i="19" s="1"/>
  <c r="O52" i="18"/>
  <c r="K52" i="18"/>
  <c r="L52" i="18" s="1"/>
  <c r="E52" i="18"/>
  <c r="O51" i="18"/>
  <c r="K51" i="18"/>
  <c r="L51" i="18" s="1"/>
  <c r="H51" i="18" s="1"/>
  <c r="O50" i="18"/>
  <c r="K50" i="18"/>
  <c r="L50" i="18" s="1"/>
  <c r="H50" i="18" s="1"/>
  <c r="G50" i="18"/>
  <c r="D50" i="18" s="1"/>
  <c r="H47" i="18"/>
  <c r="H46" i="18"/>
  <c r="H45" i="18"/>
  <c r="H44" i="18"/>
  <c r="H43" i="18"/>
  <c r="H42" i="18"/>
  <c r="H41" i="18"/>
  <c r="H40" i="18"/>
  <c r="G40" i="18"/>
  <c r="G47" i="18" s="1"/>
  <c r="D47" i="18" s="1"/>
  <c r="F36" i="18"/>
  <c r="F35" i="18"/>
  <c r="F34" i="18"/>
  <c r="I33" i="18"/>
  <c r="F33" i="18"/>
  <c r="D32" i="18"/>
  <c r="F32" i="18" s="1"/>
  <c r="D31" i="18"/>
  <c r="F31" i="18" s="1"/>
  <c r="I30" i="18"/>
  <c r="G30" i="18"/>
  <c r="F30" i="18"/>
  <c r="I29" i="18"/>
  <c r="G29" i="18"/>
  <c r="F29" i="18"/>
  <c r="I28" i="18"/>
  <c r="G28" i="18"/>
  <c r="F28" i="18"/>
  <c r="I27" i="18"/>
  <c r="G27" i="18"/>
  <c r="F27" i="18"/>
  <c r="H24" i="18"/>
  <c r="E24" i="18"/>
  <c r="C17" i="18"/>
  <c r="E63" i="18" s="1"/>
  <c r="E16" i="18"/>
  <c r="D16" i="18"/>
  <c r="G32" i="18" s="1"/>
  <c r="G12" i="18"/>
  <c r="O52" i="17"/>
  <c r="K52" i="17"/>
  <c r="L52" i="17" s="1"/>
  <c r="E52" i="17"/>
  <c r="O51" i="17"/>
  <c r="K51" i="17"/>
  <c r="L51" i="17" s="1"/>
  <c r="H51" i="17" s="1"/>
  <c r="O50" i="17"/>
  <c r="K50" i="17"/>
  <c r="L50" i="17" s="1"/>
  <c r="H50" i="17" s="1"/>
  <c r="G50" i="17"/>
  <c r="G51" i="17" s="1"/>
  <c r="H47" i="17"/>
  <c r="H46" i="17"/>
  <c r="H45" i="17"/>
  <c r="H44" i="17"/>
  <c r="H43" i="17"/>
  <c r="H42" i="17"/>
  <c r="H41" i="17"/>
  <c r="H40" i="17"/>
  <c r="G40" i="17"/>
  <c r="D40" i="17" s="1"/>
  <c r="F40" i="17" s="1"/>
  <c r="F36" i="17"/>
  <c r="F35" i="17"/>
  <c r="F34" i="17"/>
  <c r="I33" i="17"/>
  <c r="F33" i="17"/>
  <c r="D32" i="17"/>
  <c r="I32" i="17" s="1"/>
  <c r="D31" i="17"/>
  <c r="I31" i="17" s="1"/>
  <c r="I30" i="17"/>
  <c r="G30" i="17"/>
  <c r="F30" i="17"/>
  <c r="I29" i="17"/>
  <c r="G29" i="17"/>
  <c r="F29" i="17"/>
  <c r="I28" i="17"/>
  <c r="G28" i="17"/>
  <c r="F28" i="17"/>
  <c r="I27" i="17"/>
  <c r="G27" i="17"/>
  <c r="F27" i="17"/>
  <c r="H24" i="17"/>
  <c r="E24" i="17"/>
  <c r="C17" i="17"/>
  <c r="E63" i="17" s="1"/>
  <c r="E16" i="17"/>
  <c r="E18" i="17" s="1"/>
  <c r="D16" i="17"/>
  <c r="D17" i="17" s="1"/>
  <c r="G12" i="17"/>
  <c r="O52" i="16"/>
  <c r="K52" i="16"/>
  <c r="L52" i="16" s="1"/>
  <c r="E52" i="16"/>
  <c r="O51" i="16"/>
  <c r="K51" i="16"/>
  <c r="L51" i="16" s="1"/>
  <c r="H51" i="16" s="1"/>
  <c r="O50" i="16"/>
  <c r="K50" i="16"/>
  <c r="L50" i="16" s="1"/>
  <c r="H50" i="16" s="1"/>
  <c r="G50" i="16"/>
  <c r="G51" i="16" s="1"/>
  <c r="H47" i="16"/>
  <c r="H46" i="16"/>
  <c r="H45" i="16"/>
  <c r="H44" i="16"/>
  <c r="G44" i="16"/>
  <c r="D44" i="16" s="1"/>
  <c r="F44" i="16" s="1"/>
  <c r="H43" i="16"/>
  <c r="H42" i="16"/>
  <c r="H41" i="16"/>
  <c r="H40" i="16"/>
  <c r="G40" i="16"/>
  <c r="G43" i="16" s="1"/>
  <c r="D43" i="16" s="1"/>
  <c r="F36" i="16"/>
  <c r="F35" i="16"/>
  <c r="F34" i="16"/>
  <c r="I33" i="16"/>
  <c r="F33" i="16"/>
  <c r="D32" i="16"/>
  <c r="F32" i="16" s="1"/>
  <c r="D31" i="16"/>
  <c r="F31" i="16" s="1"/>
  <c r="I30" i="16"/>
  <c r="G30" i="16"/>
  <c r="F30" i="16"/>
  <c r="I29" i="16"/>
  <c r="G29" i="16"/>
  <c r="F29" i="16"/>
  <c r="I28" i="16"/>
  <c r="G28" i="16"/>
  <c r="F28" i="16"/>
  <c r="I27" i="16"/>
  <c r="G27" i="16"/>
  <c r="F27" i="16"/>
  <c r="H24" i="16"/>
  <c r="E24" i="16"/>
  <c r="C17" i="16"/>
  <c r="E63" i="16" s="1"/>
  <c r="E16" i="16"/>
  <c r="D16" i="16"/>
  <c r="G32" i="16" s="1"/>
  <c r="G12" i="16"/>
  <c r="O52" i="15"/>
  <c r="K52" i="15"/>
  <c r="L52" i="15" s="1"/>
  <c r="E52" i="15"/>
  <c r="O51" i="15"/>
  <c r="K51" i="15"/>
  <c r="L51" i="15" s="1"/>
  <c r="H51" i="15" s="1"/>
  <c r="O50" i="15"/>
  <c r="K50" i="15"/>
  <c r="L50" i="15" s="1"/>
  <c r="H50" i="15" s="1"/>
  <c r="G50" i="15"/>
  <c r="G51" i="15" s="1"/>
  <c r="H47" i="15"/>
  <c r="I47" i="15" s="1"/>
  <c r="F47" i="15"/>
  <c r="H46" i="15"/>
  <c r="I46" i="15" s="1"/>
  <c r="F46" i="15"/>
  <c r="H45" i="15"/>
  <c r="I45" i="15" s="1"/>
  <c r="F45" i="15"/>
  <c r="H44" i="15"/>
  <c r="I44" i="15" s="1"/>
  <c r="F44" i="15"/>
  <c r="H43" i="15"/>
  <c r="I43" i="15" s="1"/>
  <c r="F43" i="15"/>
  <c r="H42" i="15"/>
  <c r="I42" i="15" s="1"/>
  <c r="F42" i="15"/>
  <c r="H41" i="15"/>
  <c r="I41" i="15" s="1"/>
  <c r="F41" i="15"/>
  <c r="H40" i="15"/>
  <c r="I40" i="15" s="1"/>
  <c r="G40" i="15"/>
  <c r="G45" i="15" s="1"/>
  <c r="F40" i="15"/>
  <c r="F36" i="15"/>
  <c r="F35" i="15"/>
  <c r="F34" i="15"/>
  <c r="I33" i="15"/>
  <c r="F33" i="15"/>
  <c r="D32" i="15"/>
  <c r="I32" i="15" s="1"/>
  <c r="D31" i="15"/>
  <c r="I31" i="15" s="1"/>
  <c r="I30" i="15"/>
  <c r="G30" i="15"/>
  <c r="F30" i="15"/>
  <c r="I29" i="15"/>
  <c r="G29" i="15"/>
  <c r="F29" i="15"/>
  <c r="I28" i="15"/>
  <c r="G28" i="15"/>
  <c r="F28" i="15"/>
  <c r="I27" i="15"/>
  <c r="G27" i="15"/>
  <c r="F27" i="15"/>
  <c r="H24" i="15"/>
  <c r="E24" i="15"/>
  <c r="C17" i="15"/>
  <c r="E63" i="15" s="1"/>
  <c r="E16" i="15"/>
  <c r="F16" i="15" s="1"/>
  <c r="D16" i="15"/>
  <c r="D17" i="15" s="1"/>
  <c r="G12" i="15"/>
  <c r="O52" i="12"/>
  <c r="K52" i="12"/>
  <c r="L52" i="12" s="1"/>
  <c r="E52" i="12"/>
  <c r="O51" i="12"/>
  <c r="K51" i="12"/>
  <c r="L51" i="12" s="1"/>
  <c r="H51" i="12" s="1"/>
  <c r="O50" i="12"/>
  <c r="K50" i="12"/>
  <c r="L50" i="12" s="1"/>
  <c r="H50" i="12" s="1"/>
  <c r="G50" i="12"/>
  <c r="G51" i="12" s="1"/>
  <c r="H47" i="12"/>
  <c r="I47" i="12" s="1"/>
  <c r="F47" i="12"/>
  <c r="H46" i="12"/>
  <c r="I46" i="12" s="1"/>
  <c r="F46" i="12"/>
  <c r="H45" i="12"/>
  <c r="I45" i="12" s="1"/>
  <c r="F45" i="12"/>
  <c r="H44" i="12"/>
  <c r="I44" i="12" s="1"/>
  <c r="F44" i="12"/>
  <c r="H43" i="12"/>
  <c r="I43" i="12" s="1"/>
  <c r="F43" i="12"/>
  <c r="H42" i="12"/>
  <c r="I42" i="12" s="1"/>
  <c r="F42" i="12"/>
  <c r="H41" i="12"/>
  <c r="I41" i="12" s="1"/>
  <c r="F41" i="12"/>
  <c r="H40" i="12"/>
  <c r="I40" i="12" s="1"/>
  <c r="G40" i="12"/>
  <c r="G47" i="12" s="1"/>
  <c r="F40" i="12"/>
  <c r="F36" i="12"/>
  <c r="F35" i="12"/>
  <c r="F34" i="12"/>
  <c r="I33" i="12"/>
  <c r="F33" i="12"/>
  <c r="D32" i="12"/>
  <c r="I32" i="12" s="1"/>
  <c r="D31" i="12"/>
  <c r="I31" i="12" s="1"/>
  <c r="I30" i="12"/>
  <c r="G30" i="12"/>
  <c r="F30" i="12"/>
  <c r="I29" i="12"/>
  <c r="G29" i="12"/>
  <c r="F29" i="12"/>
  <c r="I28" i="12"/>
  <c r="G28" i="12"/>
  <c r="F28" i="12"/>
  <c r="I27" i="12"/>
  <c r="G27" i="12"/>
  <c r="H24" i="12"/>
  <c r="E24" i="12"/>
  <c r="C17" i="12"/>
  <c r="E63" i="12" s="1"/>
  <c r="E16" i="12"/>
  <c r="E18" i="12" s="1"/>
  <c r="D16" i="12"/>
  <c r="G32" i="12" s="1"/>
  <c r="G12" i="12"/>
  <c r="F16" i="12" l="1"/>
  <c r="F48" i="12"/>
  <c r="G41" i="12"/>
  <c r="F16" i="20"/>
  <c r="J49" i="42"/>
  <c r="K13" i="43" s="1"/>
  <c r="D50" i="12"/>
  <c r="I50" i="12" s="1"/>
  <c r="F31" i="21"/>
  <c r="I25" i="40"/>
  <c r="I32" i="16"/>
  <c r="F32" i="17"/>
  <c r="G42" i="12"/>
  <c r="G46" i="16"/>
  <c r="D46" i="16" s="1"/>
  <c r="F46" i="16" s="1"/>
  <c r="G31" i="17"/>
  <c r="D40" i="18"/>
  <c r="F40" i="18" s="1"/>
  <c r="D50" i="19"/>
  <c r="I51" i="21"/>
  <c r="F16" i="22"/>
  <c r="I38" i="22"/>
  <c r="D40" i="22"/>
  <c r="F40" i="22" s="1"/>
  <c r="I38" i="21"/>
  <c r="F32" i="22"/>
  <c r="G33" i="17"/>
  <c r="G46" i="12"/>
  <c r="G45" i="12"/>
  <c r="F32" i="15"/>
  <c r="D50" i="16"/>
  <c r="F50" i="16" s="1"/>
  <c r="F31" i="17"/>
  <c r="G32" i="17"/>
  <c r="G43" i="19"/>
  <c r="D43" i="19" s="1"/>
  <c r="F43" i="19" s="1"/>
  <c r="G31" i="21"/>
  <c r="G32" i="21"/>
  <c r="F47" i="21"/>
  <c r="G52" i="22"/>
  <c r="D52" i="22" s="1"/>
  <c r="I52" i="22" s="1"/>
  <c r="G44" i="12"/>
  <c r="F31" i="15"/>
  <c r="F48" i="15"/>
  <c r="F16" i="16"/>
  <c r="F38" i="16"/>
  <c r="F38" i="17"/>
  <c r="F16" i="18"/>
  <c r="F38" i="18"/>
  <c r="I31" i="19"/>
  <c r="G47" i="19"/>
  <c r="D47" i="19" s="1"/>
  <c r="F47" i="19" s="1"/>
  <c r="F16" i="21"/>
  <c r="F38" i="21"/>
  <c r="F31" i="22"/>
  <c r="F38" i="22" s="1"/>
  <c r="F38" i="15"/>
  <c r="G43" i="12"/>
  <c r="I38" i="15"/>
  <c r="I31" i="16"/>
  <c r="I38" i="16" s="1"/>
  <c r="D40" i="16"/>
  <c r="F40" i="16" s="1"/>
  <c r="G45" i="16"/>
  <c r="D45" i="16" s="1"/>
  <c r="F45" i="16" s="1"/>
  <c r="G47" i="16"/>
  <c r="D47" i="16" s="1"/>
  <c r="D50" i="17"/>
  <c r="F50" i="17" s="1"/>
  <c r="D50" i="21"/>
  <c r="F50" i="21" s="1"/>
  <c r="L17" i="9"/>
  <c r="J29" i="9" s="1"/>
  <c r="J31" i="9" s="1"/>
  <c r="L45" i="9" s="1"/>
  <c r="F38" i="19"/>
  <c r="G33" i="21"/>
  <c r="G33" i="22"/>
  <c r="I40" i="22"/>
  <c r="J25" i="42"/>
  <c r="G52" i="16"/>
  <c r="D52" i="16" s="1"/>
  <c r="I52" i="16" s="1"/>
  <c r="D51" i="16"/>
  <c r="D53" i="12"/>
  <c r="F18" i="12"/>
  <c r="D23" i="12" s="1"/>
  <c r="D60" i="12"/>
  <c r="D51" i="12"/>
  <c r="G52" i="12"/>
  <c r="D52" i="12" s="1"/>
  <c r="I52" i="12" s="1"/>
  <c r="F47" i="16"/>
  <c r="I47" i="16"/>
  <c r="F52" i="16"/>
  <c r="I38" i="12"/>
  <c r="D51" i="15"/>
  <c r="G52" i="15"/>
  <c r="D52" i="15" s="1"/>
  <c r="I52" i="15" s="1"/>
  <c r="F43" i="16"/>
  <c r="I43" i="16"/>
  <c r="D60" i="17"/>
  <c r="D53" i="17"/>
  <c r="F18" i="17"/>
  <c r="D23" i="17" s="1"/>
  <c r="E18" i="15"/>
  <c r="G33" i="15"/>
  <c r="G44" i="15"/>
  <c r="I50" i="16"/>
  <c r="G44" i="17"/>
  <c r="D44" i="17" s="1"/>
  <c r="F44" i="17" s="1"/>
  <c r="F47" i="18"/>
  <c r="I47" i="18"/>
  <c r="I52" i="19"/>
  <c r="F52" i="19"/>
  <c r="D17" i="12"/>
  <c r="F31" i="12"/>
  <c r="F32" i="12"/>
  <c r="G33" i="12"/>
  <c r="G31" i="15"/>
  <c r="G32" i="15"/>
  <c r="G43" i="15"/>
  <c r="G47" i="15"/>
  <c r="D50" i="15"/>
  <c r="D17" i="16"/>
  <c r="I44" i="16"/>
  <c r="I45" i="16"/>
  <c r="F16" i="17"/>
  <c r="G43" i="17"/>
  <c r="D43" i="17" s="1"/>
  <c r="F43" i="17" s="1"/>
  <c r="G47" i="17"/>
  <c r="D47" i="17" s="1"/>
  <c r="D51" i="17"/>
  <c r="G52" i="17"/>
  <c r="D52" i="17" s="1"/>
  <c r="I52" i="17" s="1"/>
  <c r="I50" i="18"/>
  <c r="F50" i="18"/>
  <c r="G31" i="12"/>
  <c r="G42" i="15"/>
  <c r="G46" i="15"/>
  <c r="E18" i="16"/>
  <c r="G33" i="16"/>
  <c r="I38" i="17"/>
  <c r="G42" i="17"/>
  <c r="D42" i="17" s="1"/>
  <c r="F42" i="17" s="1"/>
  <c r="G46" i="17"/>
  <c r="D46" i="17" s="1"/>
  <c r="F46" i="17" s="1"/>
  <c r="D60" i="19"/>
  <c r="D53" i="19"/>
  <c r="F18" i="19"/>
  <c r="D23" i="19" s="1"/>
  <c r="D53" i="20"/>
  <c r="F18" i="20"/>
  <c r="D23" i="20" s="1"/>
  <c r="D60" i="20"/>
  <c r="G41" i="15"/>
  <c r="G31" i="16"/>
  <c r="G41" i="16"/>
  <c r="D41" i="16" s="1"/>
  <c r="F41" i="16" s="1"/>
  <c r="G42" i="16"/>
  <c r="D42" i="16" s="1"/>
  <c r="F42" i="16" s="1"/>
  <c r="G41" i="17"/>
  <c r="D41" i="17" s="1"/>
  <c r="F41" i="17" s="1"/>
  <c r="G45" i="17"/>
  <c r="D45" i="17" s="1"/>
  <c r="F45" i="17" s="1"/>
  <c r="I31" i="18"/>
  <c r="I32" i="18"/>
  <c r="I40" i="18"/>
  <c r="G44" i="19"/>
  <c r="D44" i="19" s="1"/>
  <c r="F44" i="19" s="1"/>
  <c r="I45" i="19"/>
  <c r="G33" i="20"/>
  <c r="G47" i="20"/>
  <c r="D47" i="20" s="1"/>
  <c r="G46" i="20"/>
  <c r="D46" i="20" s="1"/>
  <c r="F46" i="20" s="1"/>
  <c r="G45" i="20"/>
  <c r="D45" i="20" s="1"/>
  <c r="F45" i="20" s="1"/>
  <c r="G44" i="20"/>
  <c r="D44" i="20" s="1"/>
  <c r="F44" i="20" s="1"/>
  <c r="G43" i="20"/>
  <c r="D43" i="20" s="1"/>
  <c r="F43" i="20" s="1"/>
  <c r="G41" i="20"/>
  <c r="D41" i="20" s="1"/>
  <c r="F41" i="20" s="1"/>
  <c r="G42" i="20"/>
  <c r="D42" i="20" s="1"/>
  <c r="D17" i="18"/>
  <c r="G51" i="18"/>
  <c r="I44" i="19"/>
  <c r="D17" i="20"/>
  <c r="F32" i="20"/>
  <c r="I50" i="20"/>
  <c r="F51" i="21"/>
  <c r="D60" i="21"/>
  <c r="I51" i="22"/>
  <c r="F51" i="22"/>
  <c r="F52" i="22"/>
  <c r="I40" i="17"/>
  <c r="I44" i="17"/>
  <c r="I46" i="17"/>
  <c r="E18" i="18"/>
  <c r="G33" i="18"/>
  <c r="G32" i="19"/>
  <c r="G42" i="19"/>
  <c r="D42" i="19" s="1"/>
  <c r="F42" i="19" s="1"/>
  <c r="I43" i="19"/>
  <c r="G46" i="19"/>
  <c r="D46" i="19" s="1"/>
  <c r="F46" i="19" s="1"/>
  <c r="F31" i="20"/>
  <c r="F38" i="20" s="1"/>
  <c r="G32" i="20"/>
  <c r="D40" i="20"/>
  <c r="F40" i="20" s="1"/>
  <c r="I46" i="20"/>
  <c r="F18" i="21"/>
  <c r="D23" i="21" s="1"/>
  <c r="G52" i="21"/>
  <c r="D52" i="21" s="1"/>
  <c r="I52" i="21" s="1"/>
  <c r="E18" i="22"/>
  <c r="G31" i="18"/>
  <c r="G41" i="18"/>
  <c r="D41" i="18" s="1"/>
  <c r="F41" i="18" s="1"/>
  <c r="G42" i="18"/>
  <c r="D42" i="18" s="1"/>
  <c r="F42" i="18" s="1"/>
  <c r="G43" i="18"/>
  <c r="D43" i="18" s="1"/>
  <c r="F43" i="18" s="1"/>
  <c r="G44" i="18"/>
  <c r="D44" i="18" s="1"/>
  <c r="F44" i="18" s="1"/>
  <c r="G45" i="18"/>
  <c r="D45" i="18" s="1"/>
  <c r="F45" i="18" s="1"/>
  <c r="G46" i="18"/>
  <c r="D46" i="18" s="1"/>
  <c r="F46" i="18" s="1"/>
  <c r="D17" i="19"/>
  <c r="G31" i="19"/>
  <c r="I32" i="19"/>
  <c r="I38" i="19" s="1"/>
  <c r="D40" i="19"/>
  <c r="F40" i="19" s="1"/>
  <c r="G41" i="19"/>
  <c r="D41" i="19" s="1"/>
  <c r="F41" i="19" s="1"/>
  <c r="I46" i="19"/>
  <c r="D51" i="19"/>
  <c r="I38" i="20"/>
  <c r="G51" i="20"/>
  <c r="I47" i="22"/>
  <c r="I41" i="20"/>
  <c r="D40" i="21"/>
  <c r="F40" i="21" s="1"/>
  <c r="G31" i="22"/>
  <c r="G32" i="22"/>
  <c r="G41" i="22"/>
  <c r="D41" i="22" s="1"/>
  <c r="F41" i="22" s="1"/>
  <c r="G42" i="22"/>
  <c r="D42" i="22" s="1"/>
  <c r="F42" i="22" s="1"/>
  <c r="G43" i="22"/>
  <c r="D43" i="22" s="1"/>
  <c r="F43" i="22" s="1"/>
  <c r="G44" i="22"/>
  <c r="D44" i="22" s="1"/>
  <c r="F44" i="22" s="1"/>
  <c r="G45" i="22"/>
  <c r="D45" i="22" s="1"/>
  <c r="F45" i="22" s="1"/>
  <c r="G46" i="22"/>
  <c r="D46" i="22" s="1"/>
  <c r="F46" i="22" s="1"/>
  <c r="D50" i="22"/>
  <c r="J26" i="42"/>
  <c r="I25" i="32"/>
  <c r="G41" i="21"/>
  <c r="D41" i="21" s="1"/>
  <c r="F41" i="21" s="1"/>
  <c r="G42" i="21"/>
  <c r="D42" i="21" s="1"/>
  <c r="F42" i="21" s="1"/>
  <c r="G43" i="21"/>
  <c r="D43" i="21" s="1"/>
  <c r="F43" i="21" s="1"/>
  <c r="G44" i="21"/>
  <c r="D44" i="21" s="1"/>
  <c r="F44" i="21" s="1"/>
  <c r="G45" i="21"/>
  <c r="D45" i="21" s="1"/>
  <c r="F45" i="21" s="1"/>
  <c r="G46" i="21"/>
  <c r="D46" i="21" s="1"/>
  <c r="F46" i="21" s="1"/>
  <c r="F24" i="34"/>
  <c r="I24" i="34" s="1"/>
  <c r="I22" i="34"/>
  <c r="I23" i="34"/>
  <c r="I25" i="24"/>
  <c r="G13" i="43" l="1"/>
  <c r="L13" i="43"/>
  <c r="E13" i="43"/>
  <c r="D13" i="43"/>
  <c r="I13" i="43"/>
  <c r="H13" i="43"/>
  <c r="M13" i="43"/>
  <c r="F13" i="43"/>
  <c r="J13" i="43"/>
  <c r="I45" i="20"/>
  <c r="F52" i="17"/>
  <c r="F50" i="12"/>
  <c r="I47" i="19"/>
  <c r="F52" i="12"/>
  <c r="I50" i="21"/>
  <c r="J27" i="42"/>
  <c r="P45" i="9"/>
  <c r="L46" i="9"/>
  <c r="L47" i="9" s="1"/>
  <c r="P47" i="9" s="1"/>
  <c r="J54" i="42" s="1"/>
  <c r="J55" i="42" s="1"/>
  <c r="I44" i="20"/>
  <c r="I43" i="17"/>
  <c r="I50" i="19"/>
  <c r="F50" i="19"/>
  <c r="I42" i="17"/>
  <c r="I46" i="16"/>
  <c r="I50" i="17"/>
  <c r="I25" i="34"/>
  <c r="I40" i="20"/>
  <c r="I42" i="19"/>
  <c r="F48" i="16"/>
  <c r="F38" i="12"/>
  <c r="F48" i="22"/>
  <c r="F48" i="18"/>
  <c r="I45" i="17"/>
  <c r="I41" i="17"/>
  <c r="I43" i="20"/>
  <c r="I38" i="18"/>
  <c r="F52" i="15"/>
  <c r="I40" i="16"/>
  <c r="H45" i="28"/>
  <c r="I45" i="28" s="1"/>
  <c r="I46" i="28" s="1"/>
  <c r="H52" i="40"/>
  <c r="I52" i="40" s="1"/>
  <c r="I53" i="40" s="1"/>
  <c r="H52" i="32"/>
  <c r="I52" i="32" s="1"/>
  <c r="I53" i="32" s="1"/>
  <c r="H52" i="30"/>
  <c r="I52" i="30" s="1"/>
  <c r="I53" i="30" s="1"/>
  <c r="H52" i="34"/>
  <c r="I52" i="34" s="1"/>
  <c r="I53" i="34" s="1"/>
  <c r="I50" i="22"/>
  <c r="F50" i="22"/>
  <c r="I42" i="21"/>
  <c r="I45" i="22"/>
  <c r="I42" i="22"/>
  <c r="I47" i="20"/>
  <c r="F47" i="20"/>
  <c r="I41" i="19"/>
  <c r="I43" i="18"/>
  <c r="D22" i="20"/>
  <c r="I22" i="20" s="1"/>
  <c r="I23" i="20"/>
  <c r="D24" i="20"/>
  <c r="F22" i="20"/>
  <c r="I47" i="17"/>
  <c r="F47" i="17"/>
  <c r="F48" i="17" s="1"/>
  <c r="I51" i="12"/>
  <c r="F51" i="12"/>
  <c r="F48" i="21"/>
  <c r="I40" i="21"/>
  <c r="I51" i="19"/>
  <c r="F51" i="19"/>
  <c r="F48" i="19"/>
  <c r="I43" i="22"/>
  <c r="I23" i="21"/>
  <c r="F22" i="21"/>
  <c r="D24" i="21"/>
  <c r="D22" i="21"/>
  <c r="I22" i="21" s="1"/>
  <c r="I45" i="21"/>
  <c r="I46" i="18"/>
  <c r="I42" i="18"/>
  <c r="D53" i="16"/>
  <c r="F18" i="16"/>
  <c r="D23" i="16" s="1"/>
  <c r="D60" i="16"/>
  <c r="I23" i="17"/>
  <c r="F22" i="17"/>
  <c r="D22" i="17"/>
  <c r="I22" i="17" s="1"/>
  <c r="D24" i="17"/>
  <c r="I46" i="21"/>
  <c r="D51" i="20"/>
  <c r="G52" i="20"/>
  <c r="D52" i="20" s="1"/>
  <c r="I41" i="22"/>
  <c r="I43" i="21"/>
  <c r="I40" i="19"/>
  <c r="I46" i="22"/>
  <c r="F42" i="20"/>
  <c r="F48" i="20" s="1"/>
  <c r="I42" i="20"/>
  <c r="I45" i="18"/>
  <c r="I41" i="18"/>
  <c r="I23" i="19"/>
  <c r="F22" i="19"/>
  <c r="D22" i="19"/>
  <c r="I22" i="19" s="1"/>
  <c r="D24" i="19"/>
  <c r="I42" i="16"/>
  <c r="D60" i="15"/>
  <c r="D53" i="15"/>
  <c r="F18" i="15"/>
  <c r="D23" i="15" s="1"/>
  <c r="D22" i="12"/>
  <c r="I22" i="12" s="1"/>
  <c r="F22" i="12"/>
  <c r="D24" i="12"/>
  <c r="I23" i="12"/>
  <c r="F51" i="16"/>
  <c r="I51" i="16"/>
  <c r="I44" i="21"/>
  <c r="D53" i="22"/>
  <c r="F18" i="22"/>
  <c r="D23" i="22" s="1"/>
  <c r="D60" i="22"/>
  <c r="D53" i="18"/>
  <c r="F18" i="18"/>
  <c r="D23" i="18" s="1"/>
  <c r="D60" i="18"/>
  <c r="F52" i="21"/>
  <c r="I41" i="21"/>
  <c r="D51" i="18"/>
  <c r="G52" i="18"/>
  <c r="D52" i="18" s="1"/>
  <c r="I44" i="22"/>
  <c r="I44" i="18"/>
  <c r="F51" i="17"/>
  <c r="I51" i="17"/>
  <c r="F50" i="15"/>
  <c r="I50" i="15"/>
  <c r="I41" i="16"/>
  <c r="F51" i="15"/>
  <c r="I51" i="15"/>
  <c r="E53" i="18"/>
  <c r="F53" i="18" s="1"/>
  <c r="E53" i="16"/>
  <c r="F53" i="16" s="1"/>
  <c r="F54" i="16" s="1"/>
  <c r="E53" i="21"/>
  <c r="F53" i="21" s="1"/>
  <c r="F54" i="21" s="1"/>
  <c r="E53" i="17"/>
  <c r="F53" i="17" s="1"/>
  <c r="E53" i="15"/>
  <c r="F53" i="15" s="1"/>
  <c r="E53" i="22"/>
  <c r="E53" i="20"/>
  <c r="F53" i="20" s="1"/>
  <c r="E53" i="12"/>
  <c r="F53" i="12" s="1"/>
  <c r="E53" i="19"/>
  <c r="F53" i="19" s="1"/>
  <c r="R13" i="43" l="1"/>
  <c r="F53" i="22"/>
  <c r="F54" i="22" s="1"/>
  <c r="F54" i="12"/>
  <c r="N15" i="43"/>
  <c r="N18" i="43" s="1"/>
  <c r="J15" i="43"/>
  <c r="J18" i="43" s="1"/>
  <c r="F15" i="43"/>
  <c r="F18" i="43" s="1"/>
  <c r="Q15" i="43"/>
  <c r="Q18" i="43" s="1"/>
  <c r="M15" i="43"/>
  <c r="M18" i="43" s="1"/>
  <c r="I15" i="43"/>
  <c r="I18" i="43" s="1"/>
  <c r="E15" i="43"/>
  <c r="E18" i="43" s="1"/>
  <c r="D15" i="43"/>
  <c r="P15" i="43"/>
  <c r="P18" i="43" s="1"/>
  <c r="L15" i="43"/>
  <c r="L18" i="43" s="1"/>
  <c r="H15" i="43"/>
  <c r="H18" i="43" s="1"/>
  <c r="O15" i="43"/>
  <c r="O18" i="43" s="1"/>
  <c r="K15" i="43"/>
  <c r="K18" i="43" s="1"/>
  <c r="G15" i="43"/>
  <c r="G18" i="43" s="1"/>
  <c r="C17" i="43"/>
  <c r="I54" i="34"/>
  <c r="H59" i="34" s="1"/>
  <c r="I59" i="34" s="1"/>
  <c r="H52" i="24"/>
  <c r="I52" i="24" s="1"/>
  <c r="I53" i="24" s="1"/>
  <c r="J56" i="42"/>
  <c r="I61" i="42" s="1"/>
  <c r="J61" i="42" s="1"/>
  <c r="H52" i="26"/>
  <c r="I52" i="26" s="1"/>
  <c r="I53" i="26" s="1"/>
  <c r="I54" i="26" s="1"/>
  <c r="H59" i="26" s="1"/>
  <c r="I59" i="26" s="1"/>
  <c r="F54" i="15"/>
  <c r="F54" i="17"/>
  <c r="F54" i="19"/>
  <c r="I23" i="15"/>
  <c r="F22" i="15"/>
  <c r="D22" i="15"/>
  <c r="I22" i="15" s="1"/>
  <c r="D24" i="15"/>
  <c r="I24" i="19"/>
  <c r="I25" i="19" s="1"/>
  <c r="F23" i="19"/>
  <c r="F24" i="19"/>
  <c r="I52" i="20"/>
  <c r="F52" i="20"/>
  <c r="D24" i="16"/>
  <c r="I23" i="16"/>
  <c r="F22" i="16"/>
  <c r="D22" i="16"/>
  <c r="I22" i="16" s="1"/>
  <c r="I54" i="32"/>
  <c r="H59" i="32" s="1"/>
  <c r="I59" i="32" s="1"/>
  <c r="F23" i="12"/>
  <c r="F25" i="12" s="1"/>
  <c r="F55" i="12" s="1"/>
  <c r="E60" i="12" s="1"/>
  <c r="I24" i="12"/>
  <c r="F24" i="12"/>
  <c r="I51" i="20"/>
  <c r="F51" i="20"/>
  <c r="F23" i="20"/>
  <c r="I24" i="20"/>
  <c r="I25" i="20" s="1"/>
  <c r="F24" i="20"/>
  <c r="I54" i="40"/>
  <c r="H59" i="40" s="1"/>
  <c r="I59" i="40" s="1"/>
  <c r="I52" i="18"/>
  <c r="F52" i="18"/>
  <c r="F25" i="19"/>
  <c r="I24" i="21"/>
  <c r="I25" i="21" s="1"/>
  <c r="F23" i="21"/>
  <c r="F24" i="21"/>
  <c r="I47" i="28"/>
  <c r="H52" i="28" s="1"/>
  <c r="I52" i="28" s="1"/>
  <c r="I51" i="18"/>
  <c r="F51" i="18"/>
  <c r="F54" i="18" s="1"/>
  <c r="D24" i="18"/>
  <c r="I23" i="18"/>
  <c r="F22" i="18"/>
  <c r="D22" i="18"/>
  <c r="I22" i="18" s="1"/>
  <c r="I23" i="22"/>
  <c r="F22" i="22"/>
  <c r="D22" i="22"/>
  <c r="I22" i="22" s="1"/>
  <c r="D24" i="22"/>
  <c r="I25" i="12"/>
  <c r="F23" i="17"/>
  <c r="I24" i="17"/>
  <c r="I25" i="17" s="1"/>
  <c r="F24" i="17"/>
  <c r="I54" i="30"/>
  <c r="H59" i="30" s="1"/>
  <c r="I59" i="30" s="1"/>
  <c r="F25" i="21" l="1"/>
  <c r="F55" i="21" s="1"/>
  <c r="E60" i="21" s="1"/>
  <c r="R15" i="43"/>
  <c r="D18" i="43"/>
  <c r="D19" i="43" s="1"/>
  <c r="E19" i="43" s="1"/>
  <c r="F19" i="43" s="1"/>
  <c r="G19" i="43" s="1"/>
  <c r="H19" i="43" s="1"/>
  <c r="I19" i="43" s="1"/>
  <c r="J19" i="43" s="1"/>
  <c r="K19" i="43" s="1"/>
  <c r="L19" i="43" s="1"/>
  <c r="M19" i="43" s="1"/>
  <c r="N19" i="43" s="1"/>
  <c r="O19" i="43" s="1"/>
  <c r="P19" i="43" s="1"/>
  <c r="Q19" i="43" s="1"/>
  <c r="I54" i="24"/>
  <c r="H59" i="24" s="1"/>
  <c r="I59" i="24" s="1"/>
  <c r="F54" i="20"/>
  <c r="F55" i="19"/>
  <c r="E60" i="19" s="1"/>
  <c r="F60" i="19" s="1"/>
  <c r="F25" i="20"/>
  <c r="F55" i="20" s="1"/>
  <c r="E60" i="20" s="1"/>
  <c r="F25" i="17"/>
  <c r="F55" i="17" s="1"/>
  <c r="E60" i="17" s="1"/>
  <c r="F60" i="17" s="1"/>
  <c r="E62" i="12"/>
  <c r="F60" i="12"/>
  <c r="E62" i="21"/>
  <c r="F60" i="21"/>
  <c r="F23" i="15"/>
  <c r="I24" i="15"/>
  <c r="F24" i="15"/>
  <c r="I24" i="18"/>
  <c r="I25" i="18" s="1"/>
  <c r="F24" i="18"/>
  <c r="F23" i="18"/>
  <c r="I24" i="16"/>
  <c r="I25" i="16" s="1"/>
  <c r="F24" i="16"/>
  <c r="F23" i="16"/>
  <c r="I25" i="15"/>
  <c r="I24" i="22"/>
  <c r="I25" i="22" s="1"/>
  <c r="F23" i="22"/>
  <c r="F24" i="22"/>
  <c r="F25" i="16" l="1"/>
  <c r="F55" i="16" s="1"/>
  <c r="E60" i="16" s="1"/>
  <c r="E62" i="16" s="1"/>
  <c r="F25" i="15"/>
  <c r="F55" i="15" s="1"/>
  <c r="E60" i="15" s="1"/>
  <c r="E62" i="19"/>
  <c r="F25" i="22"/>
  <c r="F55" i="22" s="1"/>
  <c r="E60" i="22" s="1"/>
  <c r="E62" i="22" s="1"/>
  <c r="F25" i="18"/>
  <c r="F55" i="18" s="1"/>
  <c r="E60" i="18" s="1"/>
  <c r="E62" i="18" s="1"/>
  <c r="E62" i="17"/>
  <c r="F60" i="16"/>
  <c r="F60" i="15"/>
  <c r="E62" i="15"/>
  <c r="E62" i="20"/>
  <c r="F60" i="20"/>
  <c r="F60" i="22" l="1"/>
  <c r="F60" i="18"/>
</calcChain>
</file>

<file path=xl/sharedStrings.xml><?xml version="1.0" encoding="utf-8"?>
<sst xmlns="http://schemas.openxmlformats.org/spreadsheetml/2006/main" count="2140" uniqueCount="211">
  <si>
    <t>Item</t>
  </si>
  <si>
    <t>Descrição dos Serviços</t>
  </si>
  <si>
    <t>Und</t>
  </si>
  <si>
    <t>Qtd</t>
  </si>
  <si>
    <t>Preço Unitário (R$)</t>
  </si>
  <si>
    <t>Preço Total (R$)</t>
  </si>
  <si>
    <t>Escavação e carga de material de 1ª categoria com escavadeira</t>
  </si>
  <si>
    <t>T</t>
  </si>
  <si>
    <t>SUBTOTAL</t>
  </si>
  <si>
    <t>Serviços de drenagem</t>
  </si>
  <si>
    <t>Boca de concreto ciclópico para BSTC diâmetro 0,60 m</t>
  </si>
  <si>
    <t>Unid</t>
  </si>
  <si>
    <t>m³</t>
  </si>
  <si>
    <t>Compactação de Aterro 100% PI</t>
  </si>
  <si>
    <t>Ud</t>
  </si>
  <si>
    <t>m</t>
  </si>
  <si>
    <t>Ensaios Laboratoriais (deverá ser executado um ensaio para cada 200 metros lineares de via)</t>
  </si>
  <si>
    <t>Ensaios para determinação do limite de liquidez e plasticidade</t>
  </si>
  <si>
    <t>Ensaios para Determinação da Densidade Real dos grãos</t>
  </si>
  <si>
    <t>Ensaios para Determinação do Índice de Suporte Califórnia (CBR) por CP</t>
  </si>
  <si>
    <t>Serviços complementares</t>
  </si>
  <si>
    <t>Implantação de eixo de locação, seções e cadastro em região ondulada</t>
  </si>
  <si>
    <t>km</t>
  </si>
  <si>
    <t>Locação Topográfica à Trena</t>
  </si>
  <si>
    <t>Nivelamento geométrico em relevo ondulado, inclusive contranivelamento</t>
  </si>
  <si>
    <t>m²</t>
  </si>
  <si>
    <t>TOTAL</t>
  </si>
  <si>
    <t>Sarjeta de concreto (STC - 04) calha triangular de bancada em corte, inclusive caiação</t>
  </si>
  <si>
    <t xml:space="preserve">Ensaios de Granulometria de Solos por Peneiramento e Sedimentação </t>
  </si>
  <si>
    <t>Validade da Proposta: 60 dias.</t>
  </si>
  <si>
    <t>Descrição</t>
  </si>
  <si>
    <t>Preço Unitario</t>
  </si>
  <si>
    <t>Preço Total</t>
  </si>
  <si>
    <t>m2</t>
  </si>
  <si>
    <t>QUADRO RESUMO</t>
  </si>
  <si>
    <t>Corpo BSTC (greide) diâmetro 0,60 m CA-2 PB inclusive escavação, reaterro e transporte do tubo</t>
  </si>
  <si>
    <t>Corpo BSTC (greide) diâmetro 0,80 m CA-2 PB inclusive escavação, reaterro e transporte do tubo</t>
  </si>
  <si>
    <t>Caixa coletora em bloco pré-moldado para d=0,60m (1,00 x 1,00m)</t>
  </si>
  <si>
    <t>-</t>
  </si>
  <si>
    <t>Ensaio de Compactação Proctor Intermediário - por amostra</t>
  </si>
  <si>
    <t xml:space="preserve">Ensaio de massa específica "In Situ" </t>
  </si>
  <si>
    <t>Ensaio de Adsorção de Azul de Metileno e PH solo</t>
  </si>
  <si>
    <t>Caixa coletora em bloco pré-moldado para d=0,80m (1,20 x 1,20m)</t>
  </si>
  <si>
    <t>Boca de concreto ciclópico para BSTC diâmetro 0,80 m</t>
  </si>
  <si>
    <t>PLANILHA DE COMPOSIÇÃO DE CUSTO</t>
  </si>
  <si>
    <t>Descrição do trecho</t>
  </si>
  <si>
    <t>Trecho</t>
  </si>
  <si>
    <t>Totais</t>
  </si>
  <si>
    <t>Serviços de recuperação de estradas não pavimentadas com aplicação de aditivo permutador iônico de solos</t>
  </si>
  <si>
    <t>Espessura de tratamento (m)</t>
  </si>
  <si>
    <t>Largura de tratamento (m)</t>
  </si>
  <si>
    <t>Ensaios para Determinação do Teor de Umidade de Solos</t>
  </si>
  <si>
    <t>Km REAL</t>
  </si>
  <si>
    <t xml:space="preserve">Km </t>
  </si>
  <si>
    <t>NOTAS DE PLANILHA</t>
  </si>
  <si>
    <t>OS DADOS DE ENTRADA SÃO OS EM VERMELHO</t>
  </si>
  <si>
    <t>ATUALIZAR SEMPRE QUE NECESSÁRIO O VALOR DO APIS</t>
  </si>
  <si>
    <t>CONFIRA OS PREÇOS DA PLANILHA DO DER, CASO ATUALIZE</t>
  </si>
  <si>
    <t xml:space="preserve">Razão Social: </t>
  </si>
  <si>
    <t xml:space="preserve">CNPJ: </t>
  </si>
  <si>
    <t xml:space="preserve">Inscrição Estadual: </t>
  </si>
  <si>
    <t xml:space="preserve">Endereço: </t>
  </si>
  <si>
    <t xml:space="preserve">E-mail: </t>
  </si>
  <si>
    <t xml:space="preserve">Telefone:  </t>
  </si>
  <si>
    <t>Fornecimento e suporte técnico para aplicação de Aditivo Permutador Iônico de Solo, de origem sulfônica, sem necessidade de reagentes químicos, solúvel  em água.</t>
  </si>
  <si>
    <t xml:space="preserve">Serviços de conformação e regularização do greide da via </t>
  </si>
  <si>
    <t xml:space="preserve">Preço Unitário - DER/Junho/2020 - Sem Desoneração </t>
  </si>
  <si>
    <t>Total (R$)</t>
  </si>
  <si>
    <t>BDI (23,32 %)</t>
  </si>
  <si>
    <t>COMPOSIÇÃO DE PREÇO UNITÁRIO DE SERVIÇO</t>
  </si>
  <si>
    <t>DER/ES</t>
  </si>
  <si>
    <t>Unidade: m²</t>
  </si>
  <si>
    <r>
      <rPr>
        <b/>
        <sz val="9"/>
        <rFont val="Times New Roman"/>
        <family val="1"/>
      </rPr>
      <t>(A)Equipamento</t>
    </r>
  </si>
  <si>
    <r>
      <rPr>
        <b/>
        <sz val="9"/>
        <rFont val="Times New Roman"/>
        <family val="1"/>
      </rPr>
      <t>Código padrão</t>
    </r>
  </si>
  <si>
    <r>
      <rPr>
        <b/>
        <sz val="9"/>
        <rFont val="Times New Roman"/>
        <family val="1"/>
      </rPr>
      <t>Quantidade</t>
    </r>
  </si>
  <si>
    <r>
      <rPr>
        <b/>
        <sz val="9"/>
        <rFont val="Times New Roman"/>
        <family val="1"/>
      </rPr>
      <t>Ut. Pr</t>
    </r>
  </si>
  <si>
    <r>
      <rPr>
        <b/>
        <sz val="9"/>
        <rFont val="Times New Roman"/>
        <family val="1"/>
      </rPr>
      <t>Ut. Impr</t>
    </r>
  </si>
  <si>
    <r>
      <rPr>
        <b/>
        <sz val="9"/>
        <rFont val="Times New Roman"/>
        <family val="1"/>
      </rPr>
      <t>Vl. Hr. Prod</t>
    </r>
  </si>
  <si>
    <r>
      <rPr>
        <b/>
        <sz val="9"/>
        <rFont val="Times New Roman"/>
        <family val="1"/>
      </rPr>
      <t>Vl. Hr. Imp</t>
    </r>
  </si>
  <si>
    <r>
      <rPr>
        <b/>
        <sz val="9"/>
        <rFont val="Times New Roman"/>
        <family val="1"/>
      </rPr>
      <t>Custo Horário</t>
    </r>
  </si>
  <si>
    <t>(A)Total:</t>
  </si>
  <si>
    <r>
      <rPr>
        <b/>
        <sz val="9"/>
        <rFont val="Times New Roman"/>
        <family val="1"/>
      </rPr>
      <t>(B)Mão-de-Obra</t>
    </r>
  </si>
  <si>
    <r>
      <rPr>
        <b/>
        <sz val="9"/>
        <rFont val="Times New Roman"/>
        <family val="1"/>
      </rPr>
      <t>Eq. Salarial</t>
    </r>
  </si>
  <si>
    <r>
      <rPr>
        <b/>
        <sz val="9"/>
        <rFont val="Times New Roman"/>
        <family val="1"/>
      </rPr>
      <t>Encargos(%)</t>
    </r>
  </si>
  <si>
    <r>
      <rPr>
        <b/>
        <sz val="9"/>
        <rFont val="Times New Roman"/>
        <family val="1"/>
      </rPr>
      <t>Sal/Hora</t>
    </r>
  </si>
  <si>
    <r>
      <rPr>
        <b/>
        <sz val="9"/>
        <rFont val="Times New Roman"/>
        <family val="1"/>
      </rPr>
      <t>Consumo</t>
    </r>
  </si>
  <si>
    <t>(B)Total:</t>
  </si>
  <si>
    <r>
      <rPr>
        <b/>
        <sz val="9"/>
        <rFont val="Times New Roman"/>
        <family val="1"/>
      </rPr>
      <t>(C)Itens de Incidência</t>
    </r>
  </si>
  <si>
    <r>
      <rPr>
        <b/>
        <sz val="9"/>
        <rFont val="Times New Roman"/>
        <family val="1"/>
      </rPr>
      <t>%</t>
    </r>
  </si>
  <si>
    <r>
      <rPr>
        <b/>
        <sz val="9"/>
        <rFont val="Times New Roman"/>
        <family val="1"/>
      </rPr>
      <t>M. O.</t>
    </r>
  </si>
  <si>
    <r>
      <rPr>
        <b/>
        <sz val="9"/>
        <rFont val="Times New Roman"/>
        <family val="1"/>
      </rPr>
      <t>Equip.</t>
    </r>
  </si>
  <si>
    <r>
      <rPr>
        <b/>
        <sz val="9"/>
        <rFont val="Times New Roman"/>
        <family val="1"/>
      </rPr>
      <t>Mat.</t>
    </r>
  </si>
  <si>
    <r>
      <rPr>
        <b/>
        <sz val="9"/>
        <rFont val="Times New Roman"/>
        <family val="1"/>
      </rPr>
      <t>Custo</t>
    </r>
  </si>
  <si>
    <t>(C)Total:</t>
  </si>
  <si>
    <r>
      <rPr>
        <b/>
        <sz val="9"/>
        <rFont val="Times New Roman"/>
        <family val="1"/>
      </rPr>
      <t>Custo Horário da Execução (A) + (B) + (C)</t>
    </r>
  </si>
  <si>
    <r>
      <rPr>
        <b/>
        <sz val="9"/>
        <rFont val="Times New Roman"/>
        <family val="1"/>
      </rPr>
      <t>(D) Produção da Equipe</t>
    </r>
  </si>
  <si>
    <r>
      <rPr>
        <b/>
        <sz val="9"/>
        <rFont val="Times New Roman"/>
        <family val="1"/>
      </rPr>
      <t>(E) Custo Unitário da Execução [(A) + (B) + (C)] / (D)</t>
    </r>
  </si>
  <si>
    <r>
      <rPr>
        <b/>
        <sz val="9"/>
        <rFont val="Times New Roman"/>
        <family val="1"/>
      </rPr>
      <t>(F)Materiais</t>
    </r>
  </si>
  <si>
    <r>
      <rPr>
        <b/>
        <sz val="9"/>
        <rFont val="Times New Roman"/>
        <family val="1"/>
      </rPr>
      <t>Unid.</t>
    </r>
  </si>
  <si>
    <t>Custo Unitário</t>
  </si>
  <si>
    <r>
      <rPr>
        <b/>
        <sz val="9"/>
        <rFont val="Times New Roman"/>
        <family val="1"/>
      </rPr>
      <t>Custo Unitário</t>
    </r>
  </si>
  <si>
    <t>Aditivo Permutador Iônico de Solos (APIS)</t>
  </si>
  <si>
    <t>L</t>
  </si>
  <si>
    <t>(F)Total:</t>
  </si>
  <si>
    <r>
      <rPr>
        <b/>
        <sz val="9"/>
        <rFont val="Times New Roman"/>
        <family val="1"/>
      </rPr>
      <t>(G)Serviços</t>
    </r>
  </si>
  <si>
    <t>(G)Total:</t>
  </si>
  <si>
    <r>
      <rPr>
        <b/>
        <sz val="9"/>
        <rFont val="Times New Roman"/>
        <family val="1"/>
      </rPr>
      <t>(H)Itens de Transporte</t>
    </r>
  </si>
  <si>
    <r>
      <rPr>
        <b/>
        <sz val="9"/>
        <rFont val="Times New Roman"/>
        <family val="1"/>
      </rPr>
      <t>Fórmula</t>
    </r>
  </si>
  <si>
    <t>XP</t>
  </si>
  <si>
    <t>XR</t>
  </si>
  <si>
    <r>
      <rPr>
        <b/>
        <sz val="9"/>
        <rFont val="Times New Roman"/>
        <family val="1"/>
      </rPr>
      <t>Custo Unit.</t>
    </r>
  </si>
  <si>
    <t>(H)Total:</t>
  </si>
  <si>
    <t xml:space="preserve">Transp. de Tubo de concreto armado D=1,00m
CA-1 MF
</t>
  </si>
  <si>
    <r>
      <rPr>
        <b/>
        <sz val="9"/>
        <rFont val="Times New Roman"/>
        <family val="1"/>
      </rPr>
      <t>Custo Direto Total (E) + (F) + (G) + (H)</t>
    </r>
  </si>
  <si>
    <t>BDI :23,32%</t>
  </si>
  <si>
    <r>
      <rPr>
        <b/>
        <sz val="9"/>
        <rFont val="Times New Roman"/>
        <family val="1"/>
      </rPr>
      <t>Preço Unitário Total</t>
    </r>
  </si>
  <si>
    <t xml:space="preserve">Data Base:               Junho/2020 -DER/ES - S/Desoneração </t>
  </si>
  <si>
    <t>Serviço: SC-01 - Fornecimento e suporte técnico para aplicação de Aditivo Permutador Iônico de Solo, de origem sulfônica, sem necessidade de reagentes químicos, solúvel  em água. com espessura de  H=15,00 cm</t>
  </si>
  <si>
    <t>SC-01</t>
  </si>
  <si>
    <t xml:space="preserve"> Canaleta de concreto, com forma retangular inclusive caiação - parede 12 cm</t>
  </si>
  <si>
    <t>Descida d'água concreto armado (calha) c/ caiação (DSA-01A) canal</t>
  </si>
  <si>
    <t>Dissipador de energia aplicado a saída de bueiro/descida d'agua de aterro (DEB-01)</t>
  </si>
  <si>
    <t>Itens Novos a serem previsto para Baixo Guandu ou Seguimentos com rampas, morro</t>
  </si>
  <si>
    <t>Estrada da Serra Palmital Alto Lage</t>
  </si>
  <si>
    <t>Estrada de aesso a Mutum</t>
  </si>
  <si>
    <t>Estrada de Queixada</t>
  </si>
  <si>
    <t>Estrada do Divino para Queixada</t>
  </si>
  <si>
    <t>Estrada Serra dois Irmãos para Ibituba</t>
  </si>
  <si>
    <t>Estrada de Ibituba para Santa Rosa</t>
  </si>
  <si>
    <t>Estrada de Ibituba para Monjolo</t>
  </si>
  <si>
    <t>Estrada de Monjolo para ES-165</t>
  </si>
  <si>
    <t>Estrada de Crisciuma via Bananal</t>
  </si>
  <si>
    <t xml:space="preserve">Espessura regularizada inclusive ajuste de terraplenagem </t>
  </si>
  <si>
    <t>Valor</t>
  </si>
  <si>
    <t>Bueiros</t>
  </si>
  <si>
    <t xml:space="preserve">Transporte, carga e transporte Local com DMT ATÉ 3,0 KM (Caminhão basculante) (0,856XP + 0,947XR + 1,503) - XR=3,00 KM </t>
  </si>
  <si>
    <t>ud</t>
  </si>
  <si>
    <t xml:space="preserve">Referencial </t>
  </si>
  <si>
    <t>Preço S/BDI (R$)</t>
  </si>
  <si>
    <t xml:space="preserve">DER-ES - Junho/2020 S/Desoneração </t>
  </si>
  <si>
    <t>Cotação</t>
  </si>
  <si>
    <t xml:space="preserve">DER-ES - Junho/2020  - Consultoria  </t>
  </si>
  <si>
    <t xml:space="preserve">DER-ES - Junho/2016  - Consultoria  </t>
  </si>
  <si>
    <t>Ensaios para Determinação da Densidade  dos grãos</t>
  </si>
  <si>
    <t>Ensaio de Umidade em Estufa(Natural), por amostra</t>
  </si>
  <si>
    <t>Ensaios Laboratoriais</t>
  </si>
  <si>
    <t xml:space="preserve">DER-ES - Junho/2012  - Consultoria  </t>
  </si>
  <si>
    <t xml:space="preserve">Composição - DER-ES - Junho/2020 S/Desoneração  </t>
  </si>
  <si>
    <t>DER-ES -Novembro/2013  - Serviços de Consultoria</t>
  </si>
  <si>
    <t>Preço Unitário  Com BDI (23,32 %) (R$)</t>
  </si>
  <si>
    <t xml:space="preserve">CRONOGRAMA FÍSICO-FINANCEIRO </t>
  </si>
  <si>
    <t>DISCRIMINAÇÃO</t>
  </si>
  <si>
    <t>VALOR</t>
  </si>
  <si>
    <t xml:space="preserve">(R$) </t>
  </si>
  <si>
    <t xml:space="preserve">TOTAL MENSAL </t>
  </si>
  <si>
    <t xml:space="preserve">TOTAL ACUMULADO </t>
  </si>
  <si>
    <t>Estrada de Acesso a Serra da Farinha</t>
  </si>
  <si>
    <t>Serviços Complementares</t>
  </si>
  <si>
    <t>Estrada de acesso a Mutum</t>
  </si>
  <si>
    <r>
      <rPr>
        <b/>
        <sz val="22"/>
        <color rgb="FFFF0000"/>
        <rFont val="Arial Narrow"/>
        <family val="2"/>
      </rPr>
      <t xml:space="preserve">PREFEITURA MUNICIPAL DE BAIXO GUANDU </t>
    </r>
    <r>
      <rPr>
        <b/>
        <sz val="12"/>
        <rFont val="Arial Narrow"/>
        <family val="2"/>
      </rPr>
      <t xml:space="preserve">
Rua Fritz Von Lutzow, 217 Bairro: Centro CEP: 29730–000 - Fone: (27) 3732-8900 | Fax: (27) 3732 – 8900
CNPJ: 27.165.737/0001-10</t>
    </r>
  </si>
  <si>
    <t>OBRA:</t>
  </si>
  <si>
    <r>
      <rPr>
        <b/>
        <sz val="12"/>
        <color theme="1"/>
        <rFont val="Arial Narrow"/>
        <family val="2"/>
      </rPr>
      <t xml:space="preserve">DATA BASE: </t>
    </r>
    <r>
      <rPr>
        <sz val="10"/>
        <color theme="1"/>
        <rFont val="Arial Narrow"/>
        <family val="2"/>
      </rPr>
      <t>MARÇO 2020</t>
    </r>
  </si>
  <si>
    <t>BDI:</t>
  </si>
  <si>
    <t>LOCAL:</t>
  </si>
  <si>
    <t>TOTAIS</t>
  </si>
  <si>
    <t xml:space="preserve">CODIGO </t>
  </si>
  <si>
    <t>01</t>
  </si>
  <si>
    <t>0101</t>
  </si>
  <si>
    <t>0102</t>
  </si>
  <si>
    <t>0103</t>
  </si>
  <si>
    <t>0201</t>
  </si>
  <si>
    <t>02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</si>
  <si>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</si>
  <si>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</si>
  <si>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</si>
  <si>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</si>
  <si>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</si>
  <si>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</si>
  <si>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</si>
  <si>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</si>
  <si>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</si>
  <si>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03</t>
  </si>
  <si>
    <t>0301</t>
  </si>
  <si>
    <t>0302</t>
  </si>
  <si>
    <t>0303</t>
  </si>
  <si>
    <t>0304</t>
  </si>
  <si>
    <t>0305</t>
  </si>
  <si>
    <t>0306</t>
  </si>
  <si>
    <t>0307</t>
  </si>
  <si>
    <t>04</t>
  </si>
  <si>
    <t>0401</t>
  </si>
  <si>
    <t>0402</t>
  </si>
  <si>
    <t>0403</t>
  </si>
  <si>
    <t>OBRAS:</t>
  </si>
  <si>
    <t>Estrada da Serra Palmital Alto Lage, Estrada de Acesso a Serra da Farinha, Estrada de acesso a Mutum, Estrada de Queixada, Estrada Serra dois Irmãos para Ibituba, Estrada de Ibituba para Santa Rosa, Estrada de Ibituba para Monjolo, Estrada de Monjolo para ES-165, Estrada de Crisciuma via Bananal.</t>
  </si>
  <si>
    <t>Consumo / m²</t>
  </si>
  <si>
    <t>Cotação 01</t>
  </si>
  <si>
    <t>cotação 02</t>
  </si>
  <si>
    <r>
      <rPr>
        <b/>
        <sz val="12"/>
        <rFont val="Arial Narrow"/>
        <family val="2"/>
      </rPr>
      <t>ENCARGOS SOCIAIS S/ DESONERAÇÃO:</t>
    </r>
    <r>
      <rPr>
        <sz val="12"/>
        <rFont val="Arial Narrow"/>
        <family val="2"/>
      </rPr>
      <t xml:space="preserve"> 128,33%(HORA) 157,27%(MÊS)</t>
    </r>
  </si>
  <si>
    <t>PRAZO DE EXECUÇÃO - MÊS</t>
  </si>
  <si>
    <t>TRECHO 01</t>
  </si>
  <si>
    <t>TRECHO 02</t>
  </si>
  <si>
    <t>TRECHO 03</t>
  </si>
  <si>
    <t>TRECHO 04</t>
  </si>
  <si>
    <t>TRECHO 05</t>
  </si>
  <si>
    <t>TRECHO 06</t>
  </si>
  <si>
    <t>TRECHO 07</t>
  </si>
  <si>
    <t>TRECHO 08</t>
  </si>
  <si>
    <t>TRECHO 09</t>
  </si>
  <si>
    <t xml:space="preserve">TOTAL </t>
  </si>
  <si>
    <t xml:space="preserve">RESUMO GERAL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</si>
</sst>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##0;###0"/>
    <numFmt numFmtId="165" formatCode="#,##0;#,##0"/>
    <numFmt numFmtId="166" formatCode="0.0"/>
    <numFmt numFmtId="167" formatCode="###0.00;###0.00"/>
    <numFmt numFmtId="168" formatCode="0.000"/>
    <numFmt numFmtId="169" formatCode="0.0000"/>
    <numFmt numFmtId="170" formatCode="#,##0.0000;#,##0.0000"/>
    <numFmt numFmtId="171" formatCode="#,##0.000;#,##0.000"/>
    <numFmt numFmtId="172" formatCode="#,##0.00;#,##0.00"/>
    <numFmt numFmtId="173" formatCode="0.000000"/>
    <numFmt numFmtId="174" formatCode="0.00000"/>
    <numFmt numFmtId="175" formatCode="###0.000;###0.000"/>
    <numFmt numFmtId="176" formatCode="0.0%"/>
    <numFmt numFmtId="177" formatCode="&quot;R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2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b/>
      <sz val="15"/>
      <color theme="1"/>
      <name val="Arial"/>
      <family val="2"/>
    </font>
    <font>
      <b/>
      <sz val="13"/>
      <color indexed="8"/>
      <name val="Arial"/>
      <family val="2"/>
    </font>
    <font>
      <sz val="8"/>
      <name val="Calibri"/>
      <family val="2"/>
      <scheme val="minor"/>
    </font>
    <font>
      <b/>
      <sz val="11"/>
      <name val="Arial Narrow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535">
    <xf numFmtId="0" fontId="0" fillId="0" borderId="0" xfId="0"/>
    <xf numFmtId="0" fontId="0" fillId="0" borderId="0" xfId="0" applyFont="1" applyAlignment="1">
      <alignment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0" xfId="1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44" fontId="7" fillId="0" borderId="5" xfId="1" applyFont="1" applyFill="1" applyBorder="1" applyAlignment="1">
      <alignment horizontal="center" vertical="center" wrapText="1"/>
    </xf>
    <xf numFmtId="44" fontId="4" fillId="2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4" fontId="5" fillId="2" borderId="1" xfId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1" xfId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44" fontId="7" fillId="5" borderId="5" xfId="1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4" fontId="9" fillId="0" borderId="5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7" fillId="5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4" fontId="7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44" fontId="4" fillId="3" borderId="5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4" fontId="7" fillId="7" borderId="2" xfId="1" applyFont="1" applyFill="1" applyBorder="1" applyAlignment="1">
      <alignment horizontal="center" vertical="center" wrapText="1"/>
    </xf>
    <xf numFmtId="17" fontId="0" fillId="0" borderId="0" xfId="0" applyNumberFormat="1" applyFont="1" applyAlignment="1">
      <alignment vertical="center"/>
    </xf>
    <xf numFmtId="165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44" fontId="7" fillId="7" borderId="5" xfId="1" applyFont="1" applyFill="1" applyBorder="1" applyAlignment="1">
      <alignment horizontal="center" vertical="center" wrapText="1"/>
    </xf>
    <xf numFmtId="0" fontId="18" fillId="0" borderId="19" xfId="3" applyFont="1" applyBorder="1" applyAlignment="1">
      <alignment horizontal="left" vertical="center" wrapText="1"/>
    </xf>
    <xf numFmtId="0" fontId="16" fillId="0" borderId="18" xfId="3" applyFont="1" applyBorder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6" fillId="0" borderId="14" xfId="3" applyFont="1" applyBorder="1" applyAlignment="1">
      <alignment horizontal="left" vertical="center"/>
    </xf>
    <xf numFmtId="0" fontId="16" fillId="0" borderId="19" xfId="3" applyFont="1" applyBorder="1" applyAlignment="1">
      <alignment horizontal="left" vertical="center"/>
    </xf>
    <xf numFmtId="0" fontId="16" fillId="0" borderId="8" xfId="3" applyFont="1" applyBorder="1" applyAlignment="1">
      <alignment horizontal="right" vertical="center"/>
    </xf>
    <xf numFmtId="172" fontId="20" fillId="0" borderId="8" xfId="3" applyNumberFormat="1" applyFont="1" applyBorder="1" applyAlignment="1">
      <alignment horizontal="right" vertical="center"/>
    </xf>
    <xf numFmtId="0" fontId="16" fillId="0" borderId="1" xfId="3" applyFont="1" applyBorder="1" applyAlignment="1">
      <alignment horizontal="left" vertical="center"/>
    </xf>
    <xf numFmtId="0" fontId="16" fillId="0" borderId="19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right" vertical="center"/>
    </xf>
    <xf numFmtId="0" fontId="16" fillId="0" borderId="17" xfId="3" applyFont="1" applyBorder="1" applyAlignment="1">
      <alignment horizontal="center" vertical="center"/>
    </xf>
    <xf numFmtId="167" fontId="7" fillId="7" borderId="2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175" fontId="7" fillId="0" borderId="2" xfId="0" applyNumberFormat="1" applyFont="1" applyBorder="1" applyAlignment="1">
      <alignment horizontal="center" vertical="center" wrapText="1"/>
    </xf>
    <xf numFmtId="0" fontId="6" fillId="3" borderId="34" xfId="1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168" fontId="6" fillId="3" borderId="1" xfId="1" applyNumberFormat="1" applyFont="1" applyFill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 wrapText="1"/>
    </xf>
    <xf numFmtId="167" fontId="6" fillId="5" borderId="2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0" fontId="2" fillId="0" borderId="0" xfId="4"/>
    <xf numFmtId="4" fontId="2" fillId="0" borderId="0" xfId="4" applyNumberFormat="1"/>
    <xf numFmtId="10" fontId="22" fillId="0" borderId="38" xfId="4" applyNumberFormat="1" applyFont="1" applyBorder="1" applyAlignment="1">
      <alignment vertical="center"/>
    </xf>
    <xf numFmtId="4" fontId="23" fillId="0" borderId="0" xfId="4" applyNumberFormat="1" applyFont="1"/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6" fillId="0" borderId="1" xfId="4" applyNumberFormat="1" applyFont="1" applyBorder="1" applyAlignment="1">
      <alignment horizontal="center" vertical="center"/>
    </xf>
    <xf numFmtId="9" fontId="5" fillId="5" borderId="1" xfId="4" applyNumberFormat="1" applyFont="1" applyFill="1" applyBorder="1" applyAlignment="1">
      <alignment horizontal="center" vertical="center"/>
    </xf>
    <xf numFmtId="176" fontId="5" fillId="5" borderId="1" xfId="4" applyNumberFormat="1" applyFont="1" applyFill="1" applyBorder="1" applyAlignment="1">
      <alignment horizontal="center" vertical="center"/>
    </xf>
    <xf numFmtId="4" fontId="6" fillId="5" borderId="1" xfId="4" applyNumberFormat="1" applyFont="1" applyFill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center" vertical="center"/>
    </xf>
    <xf numFmtId="10" fontId="5" fillId="5" borderId="21" xfId="4" applyNumberFormat="1" applyFont="1" applyFill="1" applyBorder="1" applyAlignment="1">
      <alignment horizontal="center" vertical="center"/>
    </xf>
    <xf numFmtId="10" fontId="5" fillId="5" borderId="1" xfId="4" applyNumberFormat="1" applyFont="1" applyFill="1" applyBorder="1" applyAlignment="1">
      <alignment horizontal="center" vertical="center"/>
    </xf>
    <xf numFmtId="0" fontId="5" fillId="9" borderId="1" xfId="4" applyFont="1" applyFill="1" applyBorder="1" applyAlignment="1">
      <alignment horizontal="center" vertical="center" wrapText="1"/>
    </xf>
    <xf numFmtId="9" fontId="5" fillId="10" borderId="1" xfId="4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4" fontId="6" fillId="0" borderId="13" xfId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7" fillId="5" borderId="2" xfId="1" applyFont="1" applyFill="1" applyBorder="1" applyAlignment="1">
      <alignment horizontal="center" vertical="center" wrapText="1"/>
    </xf>
    <xf numFmtId="0" fontId="16" fillId="0" borderId="26" xfId="3" applyFont="1" applyBorder="1" applyAlignment="1">
      <alignment horizontal="right" vertical="center"/>
    </xf>
    <xf numFmtId="0" fontId="16" fillId="0" borderId="4" xfId="3" applyFont="1" applyBorder="1" applyAlignment="1">
      <alignment horizontal="right" vertical="center"/>
    </xf>
    <xf numFmtId="172" fontId="20" fillId="0" borderId="4" xfId="3" applyNumberFormat="1" applyFont="1" applyBorder="1" applyAlignment="1">
      <alignment horizontal="right" vertical="center"/>
    </xf>
    <xf numFmtId="172" fontId="20" fillId="0" borderId="20" xfId="3" applyNumberFormat="1" applyFont="1" applyBorder="1" applyAlignment="1">
      <alignment horizontal="right" vertical="center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2" fontId="16" fillId="0" borderId="1" xfId="3" applyNumberFormat="1" applyFont="1" applyBorder="1" applyAlignment="1">
      <alignment horizontal="right" vertical="center"/>
    </xf>
    <xf numFmtId="0" fontId="16" fillId="0" borderId="1" xfId="3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11" fillId="6" borderId="0" xfId="3" applyFill="1" applyAlignment="1">
      <alignment horizontal="left" vertical="center"/>
    </xf>
    <xf numFmtId="0" fontId="16" fillId="0" borderId="3" xfId="3" applyFont="1" applyBorder="1" applyAlignment="1">
      <alignment horizontal="right" vertical="center" wrapText="1"/>
    </xf>
    <xf numFmtId="0" fontId="16" fillId="0" borderId="2" xfId="3" applyFont="1" applyBorder="1" applyAlignment="1">
      <alignment horizontal="right" vertical="center"/>
    </xf>
    <xf numFmtId="171" fontId="16" fillId="0" borderId="3" xfId="3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164" fontId="16" fillId="0" borderId="3" xfId="3" applyNumberFormat="1" applyFont="1" applyBorder="1" applyAlignment="1">
      <alignment horizontal="right" vertical="center"/>
    </xf>
    <xf numFmtId="172" fontId="16" fillId="0" borderId="26" xfId="3" applyNumberFormat="1" applyFont="1" applyBorder="1" applyAlignment="1">
      <alignment horizontal="right" vertical="center"/>
    </xf>
    <xf numFmtId="0" fontId="16" fillId="0" borderId="27" xfId="3" applyFont="1" applyBorder="1" applyAlignment="1">
      <alignment horizontal="left" vertical="center"/>
    </xf>
    <xf numFmtId="0" fontId="16" fillId="0" borderId="23" xfId="3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10" xfId="3" applyFont="1" applyBorder="1" applyAlignment="1">
      <alignment horizontal="right" vertical="center" wrapText="1"/>
    </xf>
    <xf numFmtId="0" fontId="16" fillId="0" borderId="23" xfId="3" applyFont="1" applyBorder="1" applyAlignment="1">
      <alignment horizontal="center" vertical="center"/>
    </xf>
    <xf numFmtId="0" fontId="17" fillId="0" borderId="23" xfId="3" applyFont="1" applyBorder="1" applyAlignment="1">
      <alignment horizontal="right" vertical="center"/>
    </xf>
    <xf numFmtId="0" fontId="17" fillId="0" borderId="10" xfId="3" applyFont="1" applyBorder="1" applyAlignment="1">
      <alignment horizontal="right" vertical="center"/>
    </xf>
    <xf numFmtId="0" fontId="16" fillId="0" borderId="33" xfId="3" applyFont="1" applyBorder="1" applyAlignment="1">
      <alignment horizontal="right" vertical="center"/>
    </xf>
    <xf numFmtId="0" fontId="16" fillId="0" borderId="1" xfId="3" applyFont="1" applyBorder="1" applyAlignment="1">
      <alignment horizontal="right" vertical="center"/>
    </xf>
    <xf numFmtId="0" fontId="11" fillId="6" borderId="0" xfId="3" applyFill="1" applyAlignment="1">
      <alignment horizontal="left" vertical="center" wrapText="1"/>
    </xf>
    <xf numFmtId="172" fontId="11" fillId="6" borderId="0" xfId="3" applyNumberFormat="1" applyFill="1" applyAlignment="1">
      <alignment horizontal="right" vertical="center"/>
    </xf>
    <xf numFmtId="172" fontId="11" fillId="6" borderId="0" xfId="3" applyNumberFormat="1" applyFill="1" applyAlignment="1">
      <alignment horizontal="left" vertical="center"/>
    </xf>
    <xf numFmtId="8" fontId="11" fillId="6" borderId="0" xfId="3" applyNumberFormat="1" applyFill="1" applyAlignment="1">
      <alignment horizontal="left" vertical="center"/>
    </xf>
    <xf numFmtId="8" fontId="21" fillId="6" borderId="0" xfId="3" applyNumberFormat="1" applyFont="1" applyFill="1" applyAlignment="1">
      <alignment horizontal="left" vertical="center"/>
    </xf>
    <xf numFmtId="16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/>
    </xf>
    <xf numFmtId="4" fontId="5" fillId="0" borderId="21" xfId="4" applyNumberFormat="1" applyFont="1" applyBorder="1" applyAlignment="1">
      <alignment horizontal="center" vertical="center"/>
    </xf>
    <xf numFmtId="0" fontId="5" fillId="9" borderId="1" xfId="4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/>
    </xf>
    <xf numFmtId="2" fontId="8" fillId="4" borderId="17" xfId="0" applyNumberFormat="1" applyFont="1" applyFill="1" applyBorder="1" applyAlignment="1">
      <alignment vertical="center"/>
    </xf>
    <xf numFmtId="166" fontId="6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vertical="center"/>
    </xf>
    <xf numFmtId="0" fontId="5" fillId="4" borderId="47" xfId="0" applyFont="1" applyFill="1" applyBorder="1" applyAlignment="1">
      <alignment horizontal="left" vertical="center"/>
    </xf>
    <xf numFmtId="2" fontId="8" fillId="4" borderId="48" xfId="0" applyNumberFormat="1" applyFont="1" applyFill="1" applyBorder="1" applyAlignment="1">
      <alignment vertical="center"/>
    </xf>
    <xf numFmtId="0" fontId="4" fillId="2" borderId="50" xfId="0" applyFont="1" applyFill="1" applyBorder="1" applyAlignment="1">
      <alignment horizontal="center" vertical="center" wrapText="1"/>
    </xf>
    <xf numFmtId="166" fontId="6" fillId="0" borderId="48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64" fontId="4" fillId="2" borderId="56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vertical="center" wrapText="1"/>
    </xf>
    <xf numFmtId="164" fontId="7" fillId="0" borderId="56" xfId="0" applyNumberFormat="1" applyFont="1" applyBorder="1" applyAlignment="1">
      <alignment horizontal="center" vertical="center" wrapText="1"/>
    </xf>
    <xf numFmtId="175" fontId="6" fillId="0" borderId="0" xfId="0" applyNumberFormat="1" applyFont="1" applyBorder="1" applyAlignment="1">
      <alignment horizontal="center" vertical="center"/>
    </xf>
    <xf numFmtId="167" fontId="6" fillId="0" borderId="50" xfId="0" applyNumberFormat="1" applyFont="1" applyBorder="1" applyAlignment="1">
      <alignment horizontal="center" vertical="center"/>
    </xf>
    <xf numFmtId="167" fontId="7" fillId="0" borderId="58" xfId="0" applyNumberFormat="1" applyFont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vertical="center" wrapText="1"/>
    </xf>
    <xf numFmtId="164" fontId="9" fillId="0" borderId="56" xfId="0" applyNumberFormat="1" applyFont="1" applyBorder="1" applyAlignment="1">
      <alignment horizontal="center" vertical="center" wrapText="1"/>
    </xf>
    <xf numFmtId="167" fontId="9" fillId="0" borderId="58" xfId="0" applyNumberFormat="1" applyFont="1" applyBorder="1" applyAlignment="1">
      <alignment horizontal="center" vertical="center" wrapText="1"/>
    </xf>
    <xf numFmtId="164" fontId="7" fillId="5" borderId="56" xfId="0" applyNumberFormat="1" applyFont="1" applyFill="1" applyBorder="1" applyAlignment="1">
      <alignment horizontal="center" vertical="center" wrapText="1"/>
    </xf>
    <xf numFmtId="167" fontId="7" fillId="5" borderId="58" xfId="0" applyNumberFormat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165" fontId="7" fillId="0" borderId="56" xfId="0" applyNumberFormat="1" applyFont="1" applyBorder="1" applyAlignment="1">
      <alignment horizontal="center" vertical="center" wrapText="1"/>
    </xf>
    <xf numFmtId="175" fontId="7" fillId="0" borderId="58" xfId="0" applyNumberFormat="1" applyFont="1" applyBorder="1" applyAlignment="1">
      <alignment horizontal="center" vertical="center" wrapText="1"/>
    </xf>
    <xf numFmtId="165" fontId="7" fillId="5" borderId="60" xfId="0" applyNumberFormat="1" applyFont="1" applyFill="1" applyBorder="1" applyAlignment="1">
      <alignment horizontal="center" vertical="center" wrapText="1"/>
    </xf>
    <xf numFmtId="167" fontId="6" fillId="5" borderId="61" xfId="0" applyNumberFormat="1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left" vertical="center" wrapText="1"/>
    </xf>
    <xf numFmtId="0" fontId="7" fillId="5" borderId="61" xfId="0" applyFont="1" applyFill="1" applyBorder="1" applyAlignment="1">
      <alignment horizontal="center" vertical="center" wrapText="1"/>
    </xf>
    <xf numFmtId="167" fontId="7" fillId="5" borderId="61" xfId="0" applyNumberFormat="1" applyFont="1" applyFill="1" applyBorder="1" applyAlignment="1">
      <alignment horizontal="center" vertical="center" wrapText="1"/>
    </xf>
    <xf numFmtId="167" fontId="7" fillId="5" borderId="6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vertical="center"/>
    </xf>
    <xf numFmtId="0" fontId="8" fillId="4" borderId="67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5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0" fillId="0" borderId="42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2" fontId="8" fillId="0" borderId="69" xfId="0" applyNumberFormat="1" applyFont="1" applyBorder="1" applyAlignment="1">
      <alignment horizontal="center" vertical="center"/>
    </xf>
    <xf numFmtId="166" fontId="6" fillId="0" borderId="69" xfId="0" applyNumberFormat="1" applyFont="1" applyBorder="1" applyAlignment="1">
      <alignment horizontal="center" vertical="center"/>
    </xf>
    <xf numFmtId="168" fontId="6" fillId="0" borderId="69" xfId="0" applyNumberFormat="1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center" vertical="center"/>
    </xf>
    <xf numFmtId="44" fontId="32" fillId="2" borderId="75" xfId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44" fontId="7" fillId="0" borderId="59" xfId="1" applyFont="1" applyBorder="1" applyAlignment="1">
      <alignment horizontal="center" vertical="center" wrapText="1"/>
    </xf>
    <xf numFmtId="44" fontId="4" fillId="2" borderId="59" xfId="0" applyNumberFormat="1" applyFont="1" applyFill="1" applyBorder="1" applyAlignment="1">
      <alignment horizontal="center" vertical="center" wrapText="1"/>
    </xf>
    <xf numFmtId="164" fontId="7" fillId="0" borderId="56" xfId="0" applyNumberFormat="1" applyFont="1" applyFill="1" applyBorder="1" applyAlignment="1">
      <alignment horizontal="center" vertical="center" wrapText="1"/>
    </xf>
    <xf numFmtId="44" fontId="7" fillId="0" borderId="59" xfId="1" applyFont="1" applyFill="1" applyBorder="1" applyAlignment="1">
      <alignment horizontal="center" vertical="center" wrapText="1"/>
    </xf>
    <xf numFmtId="165" fontId="7" fillId="5" borderId="56" xfId="0" applyNumberFormat="1" applyFont="1" applyFill="1" applyBorder="1" applyAlignment="1">
      <alignment horizontal="center" vertical="center" wrapText="1"/>
    </xf>
    <xf numFmtId="44" fontId="4" fillId="2" borderId="7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167" fontId="9" fillId="5" borderId="2" xfId="0" applyNumberFormat="1" applyFont="1" applyFill="1" applyBorder="1" applyAlignment="1">
      <alignment horizontal="center" vertical="center" wrapText="1"/>
    </xf>
    <xf numFmtId="44" fontId="7" fillId="5" borderId="59" xfId="1" applyFont="1" applyFill="1" applyBorder="1" applyAlignment="1">
      <alignment horizontal="center" vertical="center" wrapText="1"/>
    </xf>
    <xf numFmtId="0" fontId="5" fillId="9" borderId="1" xfId="4" applyFont="1" applyFill="1" applyBorder="1" applyAlignment="1">
      <alignment horizontal="right" vertical="center" wrapText="1"/>
    </xf>
    <xf numFmtId="10" fontId="24" fillId="0" borderId="45" xfId="0" applyNumberFormat="1" applyFont="1" applyBorder="1" applyAlignment="1">
      <alignment horizontal="left" vertical="center" wrapText="1"/>
    </xf>
    <xf numFmtId="10" fontId="28" fillId="5" borderId="45" xfId="0" applyNumberFormat="1" applyFont="1" applyFill="1" applyBorder="1" applyAlignment="1">
      <alignment horizontal="right" vertical="center" wrapText="1"/>
    </xf>
    <xf numFmtId="10" fontId="27" fillId="0" borderId="46" xfId="0" applyNumberFormat="1" applyFont="1" applyBorder="1" applyAlignment="1">
      <alignment vertical="center" wrapText="1"/>
    </xf>
    <xf numFmtId="0" fontId="5" fillId="4" borderId="79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 wrapText="1"/>
    </xf>
    <xf numFmtId="44" fontId="4" fillId="2" borderId="21" xfId="1" applyFont="1" applyFill="1" applyBorder="1" applyAlignment="1">
      <alignment horizontal="center" vertical="center" wrapText="1"/>
    </xf>
    <xf numFmtId="44" fontId="4" fillId="2" borderId="76" xfId="1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2" fontId="8" fillId="0" borderId="7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6" fillId="0" borderId="85" xfId="0" applyNumberFormat="1" applyFont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168" fontId="6" fillId="3" borderId="83" xfId="1" applyNumberFormat="1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168" fontId="11" fillId="6" borderId="0" xfId="3" applyNumberFormat="1" applyFill="1" applyAlignment="1">
      <alignment horizontal="left" vertical="center"/>
    </xf>
    <xf numFmtId="0" fontId="35" fillId="0" borderId="0" xfId="4" applyFont="1"/>
    <xf numFmtId="9" fontId="35" fillId="0" borderId="0" xfId="4" applyNumberFormat="1" applyFont="1"/>
    <xf numFmtId="177" fontId="35" fillId="0" borderId="0" xfId="4" applyNumberFormat="1" applyFont="1"/>
    <xf numFmtId="10" fontId="35" fillId="0" borderId="0" xfId="4" applyNumberFormat="1" applyFont="1"/>
    <xf numFmtId="4" fontId="5" fillId="7" borderId="1" xfId="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5" fontId="7" fillId="0" borderId="3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 wrapText="1"/>
    </xf>
    <xf numFmtId="164" fontId="7" fillId="0" borderId="86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164" fontId="4" fillId="2" borderId="47" xfId="0" applyNumberFormat="1" applyFont="1" applyFill="1" applyBorder="1" applyAlignment="1">
      <alignment horizontal="center" vertical="center" wrapText="1"/>
    </xf>
    <xf numFmtId="164" fontId="9" fillId="0" borderId="47" xfId="0" applyNumberFormat="1" applyFont="1" applyBorder="1" applyAlignment="1">
      <alignment horizontal="center" vertical="center" wrapText="1"/>
    </xf>
    <xf numFmtId="164" fontId="9" fillId="11" borderId="47" xfId="0" applyNumberFormat="1" applyFont="1" applyFill="1" applyBorder="1" applyAlignment="1">
      <alignment horizontal="center" vertical="center" wrapText="1"/>
    </xf>
    <xf numFmtId="164" fontId="7" fillId="5" borderId="47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5" fontId="7" fillId="0" borderId="47" xfId="0" applyNumberFormat="1" applyFont="1" applyBorder="1" applyAlignment="1">
      <alignment horizontal="center" vertical="center" wrapText="1"/>
    </xf>
    <xf numFmtId="165" fontId="7" fillId="5" borderId="4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7" fontId="6" fillId="11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36" fillId="5" borderId="1" xfId="0" applyNumberFormat="1" applyFont="1" applyFill="1" applyBorder="1" applyAlignment="1">
      <alignment horizontal="center" vertical="center"/>
    </xf>
    <xf numFmtId="168" fontId="36" fillId="0" borderId="1" xfId="0" applyNumberFormat="1" applyFont="1" applyBorder="1" applyAlignment="1">
      <alignment horizontal="center" vertical="center"/>
    </xf>
    <xf numFmtId="2" fontId="36" fillId="11" borderId="1" xfId="0" applyNumberFormat="1" applyFont="1" applyFill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 wrapText="1"/>
    </xf>
    <xf numFmtId="164" fontId="9" fillId="5" borderId="56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44" fontId="9" fillId="5" borderId="5" xfId="1" applyFont="1" applyFill="1" applyBorder="1" applyAlignment="1">
      <alignment horizontal="center" vertical="center" wrapText="1"/>
    </xf>
    <xf numFmtId="4" fontId="35" fillId="0" borderId="0" xfId="4" applyNumberFormat="1" applyFont="1"/>
    <xf numFmtId="0" fontId="37" fillId="10" borderId="87" xfId="0" applyFont="1" applyFill="1" applyBorder="1" applyAlignment="1">
      <alignment horizontal="center" vertical="center"/>
    </xf>
    <xf numFmtId="0" fontId="37" fillId="10" borderId="40" xfId="0" applyFont="1" applyFill="1" applyBorder="1" applyAlignment="1">
      <alignment horizontal="center" vertical="center"/>
    </xf>
    <xf numFmtId="0" fontId="37" fillId="10" borderId="4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2" fillId="2" borderId="72" xfId="0" applyFont="1" applyFill="1" applyBorder="1" applyAlignment="1">
      <alignment horizontal="right" vertical="center" wrapText="1"/>
    </xf>
    <xf numFmtId="0" fontId="32" fillId="2" borderId="73" xfId="0" applyFont="1" applyFill="1" applyBorder="1" applyAlignment="1">
      <alignment horizontal="right" vertical="center" wrapText="1"/>
    </xf>
    <xf numFmtId="0" fontId="32" fillId="2" borderId="7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8" fillId="4" borderId="34" xfId="0" applyNumberFormat="1" applyFont="1" applyFill="1" applyBorder="1" applyAlignment="1">
      <alignment horizontal="center" vertical="center"/>
    </xf>
    <xf numFmtId="2" fontId="8" fillId="4" borderId="80" xfId="0" applyNumberFormat="1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left" vertical="center"/>
    </xf>
    <xf numFmtId="0" fontId="5" fillId="4" borderId="83" xfId="0" applyFont="1" applyFill="1" applyBorder="1" applyAlignment="1">
      <alignment horizontal="left" vertical="center"/>
    </xf>
    <xf numFmtId="0" fontId="8" fillId="4" borderId="83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right" vertical="center" wrapText="1"/>
    </xf>
    <xf numFmtId="0" fontId="25" fillId="0" borderId="73" xfId="0" applyFont="1" applyBorder="1" applyAlignment="1">
      <alignment horizontal="right" vertical="center" wrapText="1"/>
    </xf>
    <xf numFmtId="0" fontId="25" fillId="0" borderId="75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75" xfId="0" applyFont="1" applyBorder="1" applyAlignment="1">
      <alignment horizontal="left" vertical="center" wrapText="1"/>
    </xf>
    <xf numFmtId="4" fontId="24" fillId="0" borderId="72" xfId="0" applyNumberFormat="1" applyFont="1" applyBorder="1" applyAlignment="1">
      <alignment horizontal="center" vertical="center" wrapText="1"/>
    </xf>
    <xf numFmtId="4" fontId="24" fillId="0" borderId="73" xfId="0" applyNumberFormat="1" applyFont="1" applyBorder="1" applyAlignment="1">
      <alignment horizontal="center" vertical="center" wrapText="1"/>
    </xf>
    <xf numFmtId="4" fontId="24" fillId="0" borderId="75" xfId="0" applyNumberFormat="1" applyFont="1" applyBorder="1" applyAlignment="1">
      <alignment horizontal="center" vertical="center" wrapText="1"/>
    </xf>
    <xf numFmtId="0" fontId="30" fillId="0" borderId="72" xfId="0" applyFont="1" applyBorder="1" applyAlignment="1">
      <alignment horizontal="left" vertical="center" wrapText="1"/>
    </xf>
    <xf numFmtId="0" fontId="30" fillId="0" borderId="73" xfId="0" applyFont="1" applyBorder="1" applyAlignment="1">
      <alignment horizontal="left" vertical="center" wrapText="1"/>
    </xf>
    <xf numFmtId="0" fontId="30" fillId="0" borderId="75" xfId="0" applyFont="1" applyBorder="1" applyAlignment="1">
      <alignment horizontal="left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4" fillId="7" borderId="66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31" fillId="3" borderId="82" xfId="0" applyFont="1" applyFill="1" applyBorder="1" applyAlignment="1">
      <alignment horizontal="center" vertical="center"/>
    </xf>
    <xf numFmtId="0" fontId="31" fillId="3" borderId="83" xfId="0" applyFont="1" applyFill="1" applyBorder="1" applyAlignment="1">
      <alignment horizontal="center" vertical="center"/>
    </xf>
    <xf numFmtId="0" fontId="5" fillId="5" borderId="35" xfId="4" applyFont="1" applyFill="1" applyBorder="1" applyAlignment="1">
      <alignment horizontal="center" vertical="center" wrapText="1"/>
    </xf>
    <xf numFmtId="0" fontId="5" fillId="5" borderId="36" xfId="4" applyFont="1" applyFill="1" applyBorder="1" applyAlignment="1">
      <alignment horizontal="center" vertical="center" wrapText="1"/>
    </xf>
    <xf numFmtId="4" fontId="5" fillId="0" borderId="34" xfId="4" applyNumberFormat="1" applyFont="1" applyBorder="1" applyAlignment="1">
      <alignment horizontal="center" vertical="center"/>
    </xf>
    <xf numFmtId="4" fontId="5" fillId="0" borderId="21" xfId="4" applyNumberFormat="1" applyFont="1" applyBorder="1" applyAlignment="1">
      <alignment horizontal="center" vertical="center"/>
    </xf>
    <xf numFmtId="0" fontId="5" fillId="5" borderId="1" xfId="4" applyFont="1" applyFill="1" applyBorder="1" applyAlignment="1">
      <alignment horizontal="center" vertical="center"/>
    </xf>
    <xf numFmtId="0" fontId="5" fillId="9" borderId="15" xfId="4" applyFont="1" applyFill="1" applyBorder="1" applyAlignment="1">
      <alignment horizontal="left" vertical="center" wrapText="1"/>
    </xf>
    <xf numFmtId="0" fontId="5" fillId="9" borderId="16" xfId="4" applyFont="1" applyFill="1" applyBorder="1" applyAlignment="1">
      <alignment horizontal="left" vertical="center" wrapText="1"/>
    </xf>
    <xf numFmtId="0" fontId="5" fillId="9" borderId="17" xfId="4" applyFont="1" applyFill="1" applyBorder="1" applyAlignment="1">
      <alignment horizontal="left" vertical="center" wrapText="1"/>
    </xf>
    <xf numFmtId="168" fontId="5" fillId="9" borderId="15" xfId="4" applyNumberFormat="1" applyFont="1" applyFill="1" applyBorder="1" applyAlignment="1">
      <alignment horizontal="left" vertical="center" wrapText="1"/>
    </xf>
    <xf numFmtId="168" fontId="5" fillId="9" borderId="16" xfId="4" applyNumberFormat="1" applyFont="1" applyFill="1" applyBorder="1" applyAlignment="1">
      <alignment horizontal="left" vertical="center" wrapText="1"/>
    </xf>
    <xf numFmtId="168" fontId="5" fillId="9" borderId="17" xfId="4" applyNumberFormat="1" applyFont="1" applyFill="1" applyBorder="1" applyAlignment="1">
      <alignment horizontal="left" vertical="center" wrapText="1"/>
    </xf>
    <xf numFmtId="0" fontId="5" fillId="9" borderId="1" xfId="4" applyFont="1" applyFill="1" applyBorder="1" applyAlignment="1">
      <alignment horizontal="center" vertical="center"/>
    </xf>
    <xf numFmtId="0" fontId="5" fillId="0" borderId="15" xfId="4" applyFont="1" applyBorder="1" applyAlignment="1">
      <alignment horizontal="right" vertical="center"/>
    </xf>
    <xf numFmtId="0" fontId="5" fillId="0" borderId="17" xfId="4" applyFont="1" applyBorder="1" applyAlignment="1">
      <alignment horizontal="right" vertical="center"/>
    </xf>
    <xf numFmtId="0" fontId="22" fillId="0" borderId="37" xfId="4" applyFont="1" applyBorder="1" applyAlignment="1">
      <alignment horizontal="right" vertical="center"/>
    </xf>
    <xf numFmtId="0" fontId="22" fillId="0" borderId="38" xfId="4" applyFont="1" applyBorder="1" applyAlignment="1">
      <alignment horizontal="right" vertical="center"/>
    </xf>
    <xf numFmtId="0" fontId="5" fillId="0" borderId="35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170" fontId="16" fillId="0" borderId="3" xfId="3" applyNumberFormat="1" applyFont="1" applyBorder="1" applyAlignment="1">
      <alignment horizontal="right" vertical="center"/>
    </xf>
    <xf numFmtId="170" fontId="16" fillId="0" borderId="4" xfId="3" applyNumberFormat="1" applyFont="1" applyBorder="1" applyAlignment="1">
      <alignment horizontal="right" vertical="center"/>
    </xf>
    <xf numFmtId="171" fontId="16" fillId="0" borderId="3" xfId="3" applyNumberFormat="1" applyFont="1" applyBorder="1" applyAlignment="1">
      <alignment horizontal="right" vertical="center"/>
    </xf>
    <xf numFmtId="171" fontId="16" fillId="0" borderId="4" xfId="3" applyNumberFormat="1" applyFont="1" applyBorder="1" applyAlignment="1">
      <alignment horizontal="right" vertical="center"/>
    </xf>
    <xf numFmtId="172" fontId="16" fillId="0" borderId="3" xfId="3" applyNumberFormat="1" applyFont="1" applyBorder="1" applyAlignment="1">
      <alignment horizontal="right" vertical="center"/>
    </xf>
    <xf numFmtId="172" fontId="16" fillId="0" borderId="5" xfId="3" applyNumberFormat="1" applyFont="1" applyBorder="1" applyAlignment="1">
      <alignment horizontal="right" vertical="center"/>
    </xf>
    <xf numFmtId="172" fontId="16" fillId="0" borderId="4" xfId="3" applyNumberFormat="1" applyFont="1" applyBorder="1" applyAlignment="1">
      <alignment horizontal="right" vertical="center"/>
    </xf>
    <xf numFmtId="172" fontId="16" fillId="0" borderId="20" xfId="3" applyNumberFormat="1" applyFont="1" applyBorder="1" applyAlignment="1">
      <alignment horizontal="right" vertical="center"/>
    </xf>
    <xf numFmtId="172" fontId="16" fillId="0" borderId="1" xfId="3" applyNumberFormat="1" applyFont="1" applyBorder="1" applyAlignment="1">
      <alignment horizontal="right" vertical="center"/>
    </xf>
    <xf numFmtId="172" fontId="16" fillId="0" borderId="15" xfId="3" applyNumberFormat="1" applyFont="1" applyBorder="1" applyAlignment="1">
      <alignment horizontal="right" vertical="center"/>
    </xf>
    <xf numFmtId="172" fontId="16" fillId="0" borderId="17" xfId="3" applyNumberFormat="1" applyFont="1" applyBorder="1" applyAlignment="1">
      <alignment horizontal="right" vertical="center"/>
    </xf>
    <xf numFmtId="170" fontId="16" fillId="0" borderId="5" xfId="3" applyNumberFormat="1" applyFont="1" applyBorder="1" applyAlignment="1">
      <alignment horizontal="right" vertical="center"/>
    </xf>
    <xf numFmtId="0" fontId="20" fillId="0" borderId="22" xfId="3" applyFont="1" applyBorder="1" applyAlignment="1">
      <alignment horizontal="right" vertical="center"/>
    </xf>
    <xf numFmtId="0" fontId="20" fillId="0" borderId="8" xfId="3" applyFont="1" applyBorder="1" applyAlignment="1">
      <alignment horizontal="right" vertical="center"/>
    </xf>
    <xf numFmtId="0" fontId="20" fillId="0" borderId="9" xfId="3" applyFont="1" applyBorder="1" applyAlignment="1">
      <alignment horizontal="right" vertical="center"/>
    </xf>
    <xf numFmtId="172" fontId="20" fillId="0" borderId="3" xfId="3" applyNumberFormat="1" applyFont="1" applyBorder="1" applyAlignment="1">
      <alignment horizontal="right" vertical="center"/>
    </xf>
    <xf numFmtId="172" fontId="20" fillId="0" borderId="4" xfId="3" applyNumberFormat="1" applyFont="1" applyBorder="1" applyAlignment="1">
      <alignment horizontal="right" vertical="center"/>
    </xf>
    <xf numFmtId="172" fontId="20" fillId="0" borderId="20" xfId="3" applyNumberFormat="1" applyFont="1" applyBorder="1" applyAlignment="1">
      <alignment horizontal="right" vertical="center"/>
    </xf>
    <xf numFmtId="0" fontId="16" fillId="0" borderId="23" xfId="3" applyFont="1" applyBorder="1" applyAlignment="1">
      <alignment horizontal="right" vertical="center"/>
    </xf>
    <xf numFmtId="0" fontId="16" fillId="0" borderId="8" xfId="3" applyFont="1" applyBorder="1" applyAlignment="1">
      <alignment horizontal="right" vertical="center"/>
    </xf>
    <xf numFmtId="0" fontId="16" fillId="0" borderId="24" xfId="3" applyFont="1" applyBorder="1" applyAlignment="1">
      <alignment horizontal="right" vertical="center"/>
    </xf>
    <xf numFmtId="0" fontId="16" fillId="0" borderId="25" xfId="3" applyFont="1" applyBorder="1" applyAlignment="1">
      <alignment horizontal="right" vertical="center"/>
    </xf>
    <xf numFmtId="0" fontId="16" fillId="0" borderId="3" xfId="3" applyFont="1" applyBorder="1" applyAlignment="1">
      <alignment horizontal="right" vertical="center"/>
    </xf>
    <xf numFmtId="0" fontId="16" fillId="0" borderId="4" xfId="3" applyFont="1" applyBorder="1" applyAlignment="1">
      <alignment horizontal="right" vertical="center"/>
    </xf>
    <xf numFmtId="0" fontId="16" fillId="0" borderId="5" xfId="3" applyFont="1" applyBorder="1" applyAlignment="1">
      <alignment horizontal="right" vertical="center"/>
    </xf>
    <xf numFmtId="0" fontId="16" fillId="0" borderId="20" xfId="3" applyFont="1" applyBorder="1" applyAlignment="1">
      <alignment horizontal="right" vertical="center"/>
    </xf>
    <xf numFmtId="0" fontId="16" fillId="0" borderId="1" xfId="3" applyFont="1" applyBorder="1" applyAlignment="1">
      <alignment horizontal="center" vertical="center"/>
    </xf>
    <xf numFmtId="0" fontId="16" fillId="0" borderId="26" xfId="3" applyFont="1" applyBorder="1" applyAlignment="1">
      <alignment horizontal="right" vertical="center"/>
    </xf>
    <xf numFmtId="165" fontId="16" fillId="0" borderId="3" xfId="3" applyNumberFormat="1" applyFont="1" applyBorder="1" applyAlignment="1">
      <alignment horizontal="center" vertical="center"/>
    </xf>
    <xf numFmtId="165" fontId="16" fillId="0" borderId="5" xfId="3" applyNumberFormat="1" applyFont="1" applyBorder="1" applyAlignment="1">
      <alignment horizontal="center" vertical="center"/>
    </xf>
    <xf numFmtId="0" fontId="20" fillId="0" borderId="0" xfId="3" applyFont="1" applyAlignment="1">
      <alignment horizontal="right" vertical="center"/>
    </xf>
    <xf numFmtId="0" fontId="16" fillId="0" borderId="24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7" fillId="0" borderId="23" xfId="3" applyFont="1" applyBorder="1" applyAlignment="1">
      <alignment horizontal="right" vertical="center"/>
    </xf>
    <xf numFmtId="0" fontId="16" fillId="0" borderId="9" xfId="3" applyFont="1" applyBorder="1" applyAlignment="1">
      <alignment horizontal="right" vertical="center"/>
    </xf>
    <xf numFmtId="0" fontId="16" fillId="0" borderId="28" xfId="3" applyFont="1" applyBorder="1" applyAlignment="1">
      <alignment horizontal="right" vertical="center"/>
    </xf>
    <xf numFmtId="171" fontId="20" fillId="5" borderId="4" xfId="3" applyNumberFormat="1" applyFont="1" applyFill="1" applyBorder="1" applyAlignment="1">
      <alignment horizontal="right" vertical="center"/>
    </xf>
    <xf numFmtId="171" fontId="20" fillId="5" borderId="20" xfId="3" applyNumberFormat="1" applyFont="1" applyFill="1" applyBorder="1" applyAlignment="1">
      <alignment horizontal="right" vertical="center"/>
    </xf>
    <xf numFmtId="0" fontId="16" fillId="0" borderId="31" xfId="3" applyFont="1" applyBorder="1" applyAlignment="1">
      <alignment horizontal="center" vertical="center"/>
    </xf>
    <xf numFmtId="0" fontId="16" fillId="0" borderId="32" xfId="3" applyFont="1" applyBorder="1" applyAlignment="1">
      <alignment horizontal="center" vertical="center"/>
    </xf>
    <xf numFmtId="0" fontId="20" fillId="0" borderId="1" xfId="3" applyFont="1" applyBorder="1" applyAlignment="1">
      <alignment horizontal="right" vertical="center"/>
    </xf>
    <xf numFmtId="0" fontId="16" fillId="0" borderId="1" xfId="3" applyFont="1" applyBorder="1" applyAlignment="1">
      <alignment horizontal="right" vertical="center"/>
    </xf>
    <xf numFmtId="169" fontId="16" fillId="0" borderId="1" xfId="3" applyNumberFormat="1" applyFont="1" applyBorder="1" applyAlignment="1">
      <alignment horizontal="right" vertical="center"/>
    </xf>
    <xf numFmtId="2" fontId="16" fillId="0" borderId="1" xfId="3" applyNumberFormat="1" applyFont="1" applyBorder="1" applyAlignment="1">
      <alignment horizontal="right" vertical="center"/>
    </xf>
    <xf numFmtId="169" fontId="16" fillId="5" borderId="1" xfId="3" applyNumberFormat="1" applyFont="1" applyFill="1" applyBorder="1" applyAlignment="1">
      <alignment horizontal="right" vertical="center"/>
    </xf>
    <xf numFmtId="0" fontId="20" fillId="0" borderId="18" xfId="3" applyFont="1" applyBorder="1" applyAlignment="1">
      <alignment horizontal="right" vertical="center"/>
    </xf>
    <xf numFmtId="0" fontId="20" fillId="0" borderId="12" xfId="3" applyFont="1" applyBorder="1" applyAlignment="1">
      <alignment horizontal="right" vertical="center"/>
    </xf>
    <xf numFmtId="172" fontId="20" fillId="0" borderId="29" xfId="3" applyNumberFormat="1" applyFont="1" applyBorder="1" applyAlignment="1">
      <alignment horizontal="right" vertical="center"/>
    </xf>
    <xf numFmtId="172" fontId="20" fillId="0" borderId="6" xfId="3" applyNumberFormat="1" applyFont="1" applyBorder="1" applyAlignment="1">
      <alignment horizontal="right" vertical="center"/>
    </xf>
    <xf numFmtId="172" fontId="20" fillId="0" borderId="30" xfId="3" applyNumberFormat="1" applyFont="1" applyBorder="1" applyAlignment="1">
      <alignment horizontal="right" vertical="center"/>
    </xf>
    <xf numFmtId="172" fontId="20" fillId="7" borderId="3" xfId="3" applyNumberFormat="1" applyFont="1" applyFill="1" applyBorder="1" applyAlignment="1">
      <alignment horizontal="right" vertical="center"/>
    </xf>
    <xf numFmtId="172" fontId="20" fillId="7" borderId="4" xfId="3" applyNumberFormat="1" applyFont="1" applyFill="1" applyBorder="1" applyAlignment="1">
      <alignment horizontal="right" vertical="center"/>
    </xf>
    <xf numFmtId="172" fontId="20" fillId="7" borderId="20" xfId="3" applyNumberFormat="1" applyFont="1" applyFill="1" applyBorder="1" applyAlignment="1">
      <alignment horizontal="right" vertical="center"/>
    </xf>
    <xf numFmtId="0" fontId="17" fillId="0" borderId="26" xfId="3" applyFont="1" applyBorder="1" applyAlignment="1">
      <alignment horizontal="right" vertical="center"/>
    </xf>
    <xf numFmtId="0" fontId="17" fillId="0" borderId="4" xfId="3" applyFont="1" applyBorder="1" applyAlignment="1">
      <alignment horizontal="right" vertical="center"/>
    </xf>
    <xf numFmtId="0" fontId="16" fillId="0" borderId="15" xfId="3" applyFont="1" applyBorder="1" applyAlignment="1">
      <alignment horizontal="right" vertical="center"/>
    </xf>
    <xf numFmtId="0" fontId="16" fillId="0" borderId="16" xfId="3" applyFont="1" applyBorder="1" applyAlignment="1">
      <alignment horizontal="right" vertical="center"/>
    </xf>
    <xf numFmtId="0" fontId="16" fillId="0" borderId="17" xfId="3" applyFont="1" applyBorder="1" applyAlignment="1">
      <alignment horizontal="right" vertical="center"/>
    </xf>
    <xf numFmtId="173" fontId="16" fillId="0" borderId="15" xfId="3" applyNumberFormat="1" applyFont="1" applyBorder="1" applyAlignment="1">
      <alignment horizontal="right" vertical="center"/>
    </xf>
    <xf numFmtId="173" fontId="16" fillId="0" borderId="17" xfId="3" applyNumberFormat="1" applyFont="1" applyBorder="1" applyAlignment="1">
      <alignment horizontal="right" vertical="center"/>
    </xf>
    <xf numFmtId="174" fontId="19" fillId="0" borderId="15" xfId="0" applyNumberFormat="1" applyFont="1" applyBorder="1" applyAlignment="1">
      <alignment horizontal="right" vertical="center"/>
    </xf>
    <xf numFmtId="174" fontId="19" fillId="0" borderId="17" xfId="0" applyNumberFormat="1" applyFont="1" applyBorder="1" applyAlignment="1">
      <alignment horizontal="right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8" borderId="44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left" vertical="center"/>
    </xf>
    <xf numFmtId="0" fontId="5" fillId="4" borderId="6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</cellXfs>
  <cellStyles count="5">
    <cellStyle name="Moeda" xfId="1" builtinId="4"/>
    <cellStyle name="Normal" xfId="0" builtinId="0"/>
    <cellStyle name="Normal 10 3" xfId="4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89648</xdr:colOff>
      <xdr:row>0</xdr:row>
      <xdr:rowOff>40900</xdr:rowOff>
    </xdr:from>
    <xdr:to>
      <xdr:col>9</xdr:col>
      <xdr:colOff>1431552</xdr:colOff>
      <xdr:row>0</xdr:row>
      <xdr:rowOff>1306895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EDF151D-5311-4628-BDF2-BF96418CE0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0" t="7843" r="12112" b="13725"/>
        <a:stretch/>
      </xdr:blipFill>
      <xdr:spPr>
        <a:xfrm>
          <a:off x="10455089" y="40900"/>
          <a:ext cx="1341904" cy="12659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36418</xdr:rowOff>
    </xdr:from>
    <xdr:to>
      <xdr:col>1</xdr:col>
      <xdr:colOff>613522</xdr:colOff>
      <xdr:row>0</xdr:row>
      <xdr:rowOff>1302413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12D9732-A0BE-41EE-A487-02F49A27D2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0" t="7843" r="12112" b="13725"/>
        <a:stretch/>
      </xdr:blipFill>
      <xdr:spPr>
        <a:xfrm>
          <a:off x="0" y="36418"/>
          <a:ext cx="1341904" cy="1265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O%20-%20BR%20-%20425%20ad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a&#231;o%20cbuq%20faixa%20c%20Carpizza%20CONT.%20LES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AIXA%20'C'%20CORRIGIDO%20=%205.7%25\Joaquim\Backup\PROJ.C.BET.USIN.QUENTE%20F-B-116MODCONT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dos\Documents%20and%20Settings\Gustavo\Desktop\DERTES%202006\Construtora%20&#193;pia%20Ltda._Contrato%20015_2006\ES%20446%20-%20PLANILHA%20OBR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emi-tec-01\C-Tec\Documents%20and%20Settings\lcardoso\Meus%20documentos\P\s_c\45000_49620_ServAu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internos/Quadro%20de%20quantidades/ORCA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%20arlos%20%20Machado\My%20Documents\Disco%201\BR-262-MS(3)\Anexos%20PGQ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Jo&#227;o/PROJETOS/PRIVADO/GLOBO%20SOLOS/Composi&#231;&#227;o_Estabiliza&#231;&#227;o_quim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andre\c\ARQXLS\PR\Conservas%20dez-02\Pato%20PRRTN%20-%20BR4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tos%20F&#225;bio\tra&#231;o%20cbuq%20faixa%20c%20Carpizza%20CONT.%20LES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E\CONTROLE2\Se&#231;&#227;o%20T&#233;cnica\DIVERS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dos\OBRAS\Projeto%20da%20%20ES-381-NOVA%20VEN&#201;CIA\Medi&#231;&#245;es\7&#170;\Documents%20and%20Settings\Gustavo\Desktop\DERTES%202006\Construtora%20&#193;pia%20Ltda._Contrato%20015_2006\ES%20446%20-%20PLANILHA%20OB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NGENHARIA\PROJETOS%202015\ENGESPRO\MONTANHA_CRISTAL\IMPRESS&#195;O%20-%20ES-209\Volume%203%20-%20Quantidades%20e%20Or&#231;amentos%20Revisados\REFLEXO%20FINANCEIRO%20-1%20PATRIK%20REV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SR-04%20DER-ES/ES-315%20-%20Boa%20Esperan&#231;a%20-%20S&#227;o%20Mateus-Engespro/2&#186;%20Relat&#243;rio%20de%20Revis&#227;o%20-%20Lote%2001/2&#186;%20Relat&#243;rio%20de%20Revis&#227;o/Volume%20Revisado%2004_03/Planilha%20Acrescimo%20Decr&#233;scimo%20Consolidado%20-Lote%2001%20-04_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elso\PLANILHAS%20LAB\Faixa%20C\PROJ.CBUQ%20F-B-1160602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Página 14"/>
      <sheetName val="RESULFINAL"/>
      <sheetName val="Página 16"/>
      <sheetName val="DENAGREGRAUDO"/>
      <sheetName val="DENSAGRMIUDO"/>
      <sheetName val="MASESPFINPULV"/>
      <sheetName val="Traço da Mist.+Filler."/>
      <sheetName val="Traço da Mist. Bet."/>
      <sheetName val="E. Areia"/>
      <sheetName val="E. Areia (2)"/>
      <sheetName val="Pes Agr Silos Frio 3.4&quot;"/>
      <sheetName val="Pes Agr Silos Frio Areia méd"/>
      <sheetName val="Pes Agr Silos Frio 3.8&quot;+pó"/>
      <sheetName val="Até Aqui"/>
      <sheetName val="DETDENSCAP20"/>
      <sheetName val="DENSCORPROVA"/>
      <sheetName val="GRAFTEMPVISC1"/>
      <sheetName val="CALIBRAGEM"/>
      <sheetName val="CALIBRAGEM-II"/>
      <sheetName val="CALIBRAGEM1"/>
      <sheetName val="CALIBRAGEM2"/>
      <sheetName val="SILOFR4"/>
      <sheetName val="SILOFR3"/>
      <sheetName val="SILOFR2"/>
      <sheetName val="SILOFR1"/>
      <sheetName val="Dosador"/>
      <sheetName val="BALANÇA"/>
      <sheetName val="Filler"/>
      <sheetName val="Analise SF 4"/>
      <sheetName val="Analise SF 3"/>
      <sheetName val="Analise SF 2"/>
      <sheetName val="Analise SF 1"/>
      <sheetName val="Analise SF Filler"/>
      <sheetName val="Analise SQ 3"/>
      <sheetName val="Analise SQ 2"/>
      <sheetName val="Analise SQ 1"/>
      <sheetName val="DURABILIDADE"/>
      <sheetName val="INDICE FORMA"/>
      <sheetName val="ABRASÃO"/>
      <sheetName val="ADESIV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A3">
            <v>4.5</v>
          </cell>
          <cell r="B3">
            <v>6.6202348981163466</v>
          </cell>
          <cell r="C3">
            <v>60.964134991383446</v>
          </cell>
          <cell r="D3">
            <v>1025.855</v>
          </cell>
          <cell r="E3">
            <v>8.6999999999999993</v>
          </cell>
          <cell r="F3">
            <v>2.3529999999999998</v>
          </cell>
          <cell r="G3">
            <v>16.963493472502915</v>
          </cell>
        </row>
        <row r="4">
          <cell r="A4">
            <v>5</v>
          </cell>
          <cell r="B4">
            <v>5.5001923970155246</v>
          </cell>
          <cell r="C4">
            <v>67.747806208191548</v>
          </cell>
          <cell r="D4">
            <v>1094.5825</v>
          </cell>
          <cell r="E4">
            <v>9.5749999999999993</v>
          </cell>
          <cell r="F4">
            <v>2.3630000000000004</v>
          </cell>
          <cell r="G4">
            <v>17.047556761540491</v>
          </cell>
        </row>
        <row r="5">
          <cell r="A5">
            <v>5.5</v>
          </cell>
          <cell r="B5">
            <v>4.4232587303692874</v>
          </cell>
          <cell r="C5">
            <v>74.264023326736492</v>
          </cell>
          <cell r="D5">
            <v>879.57749999999999</v>
          </cell>
          <cell r="E5">
            <v>10.725000000000001</v>
          </cell>
          <cell r="F5">
            <v>2.37175</v>
          </cell>
          <cell r="G5">
            <v>17.178598970077541</v>
          </cell>
        </row>
        <row r="6">
          <cell r="A6">
            <v>6</v>
          </cell>
          <cell r="B6">
            <v>4.0007841277410066</v>
          </cell>
          <cell r="C6">
            <v>77.635106010695324</v>
          </cell>
          <cell r="D6">
            <v>567.98</v>
          </cell>
          <cell r="E6">
            <v>13.6</v>
          </cell>
          <cell r="F6">
            <v>2.3642500000000002</v>
          </cell>
          <cell r="G6">
            <v>17.877321384085253</v>
          </cell>
        </row>
        <row r="7">
          <cell r="A7">
            <v>6.5</v>
          </cell>
          <cell r="B7">
            <v>4.0533844045161054</v>
          </cell>
          <cell r="C7">
            <v>78.676681324823704</v>
          </cell>
          <cell r="D7">
            <v>529.86500000000001</v>
          </cell>
          <cell r="E7">
            <v>19.450000000000003</v>
          </cell>
          <cell r="F7">
            <v>2.3452500000000001</v>
          </cell>
          <cell r="G7">
            <v>18.970602326582025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Dens. médias"/>
      <sheetName val="Dens. teórica"/>
      <sheetName val="Teor"/>
      <sheetName val="C.U"/>
      <sheetName val="IDENTIFIC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D3">
            <v>776</v>
          </cell>
          <cell r="E3">
            <v>10.7</v>
          </cell>
          <cell r="F3">
            <v>2.3340000000000001</v>
          </cell>
          <cell r="G3">
            <v>17.135999999999999</v>
          </cell>
        </row>
        <row r="4">
          <cell r="D4">
            <v>990</v>
          </cell>
          <cell r="E4">
            <v>11.5</v>
          </cell>
          <cell r="F4">
            <v>2.3530000000000002</v>
          </cell>
          <cell r="G4">
            <v>16.885000000000002</v>
          </cell>
        </row>
        <row r="5">
          <cell r="D5">
            <v>1016</v>
          </cell>
          <cell r="E5">
            <v>13.1</v>
          </cell>
          <cell r="F5">
            <v>2.3639999999999999</v>
          </cell>
          <cell r="G5">
            <v>16.945</v>
          </cell>
        </row>
        <row r="6">
          <cell r="D6">
            <v>908</v>
          </cell>
          <cell r="E6">
            <v>14.2</v>
          </cell>
          <cell r="F6">
            <v>2.3650000000000002</v>
          </cell>
          <cell r="G6">
            <v>17.359000000000002</v>
          </cell>
        </row>
        <row r="7">
          <cell r="D7">
            <v>766</v>
          </cell>
          <cell r="E7">
            <v>15.6</v>
          </cell>
          <cell r="F7">
            <v>2.36</v>
          </cell>
          <cell r="G7">
            <v>17.97</v>
          </cell>
        </row>
      </sheetData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"/>
      <sheetName val="Plan1"/>
      <sheetName val="Resumo"/>
      <sheetName val="BAIXO GUANDU ITAIMBE"/>
      <sheetName val="cff1"/>
      <sheetName val="ITAIMBE ITAGUACU"/>
      <sheetName val="cff2"/>
      <sheetName val="BAIXO GUANDU AIMORES"/>
      <sheetName val="Tudo"/>
      <sheetName val="cff3"/>
      <sheetName val="abc ápia"/>
      <sheetName val="abc órgão"/>
      <sheetName val="consoli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sas"/>
      <sheetName val="Eqpto"/>
      <sheetName val="MO"/>
      <sheetName val="Mat"/>
      <sheetName val="Planilha"/>
      <sheetName val="Auxiliares"/>
      <sheetName val="Memória"/>
      <sheetName val="Massa Mist. Pavimentação"/>
      <sheetName val="45000_49620_ServAux"/>
      <sheetName val="Custo do CM-30"/>
    </sheetNames>
    <sheetDataSet>
      <sheetData sheetId="0" refreshError="1"/>
      <sheetData sheetId="1" refreshError="1"/>
      <sheetData sheetId="2" refreshError="1"/>
      <sheetData sheetId="3" refreshError="1">
        <row r="4">
          <cell r="E4">
            <v>1</v>
          </cell>
        </row>
        <row r="5">
          <cell r="B5" t="str">
            <v>45000</v>
          </cell>
          <cell r="C5" t="str">
            <v>EXTRACAO E CARGA DE AREIA</v>
          </cell>
          <cell r="D5" t="str">
            <v>M3</v>
          </cell>
          <cell r="E5">
            <v>5.31</v>
          </cell>
        </row>
        <row r="6">
          <cell r="B6" t="str">
            <v>45001</v>
          </cell>
          <cell r="C6" t="str">
            <v>EXTRACAO, CARGA E TRANSPORTE DE AREIA</v>
          </cell>
          <cell r="D6" t="str">
            <v>M3</v>
          </cell>
          <cell r="E6">
            <v>6.99</v>
          </cell>
        </row>
        <row r="7">
          <cell r="B7" t="str">
            <v>45002</v>
          </cell>
          <cell r="C7" t="str">
            <v>ESCAV. CARGA E TRANSP. DE AREIA EXTR. ABAIXO LENCOL FRE</v>
          </cell>
          <cell r="D7" t="str">
            <v>M3</v>
          </cell>
          <cell r="E7">
            <v>5.23</v>
          </cell>
        </row>
        <row r="8">
          <cell r="B8" t="str">
            <v>45005</v>
          </cell>
          <cell r="C8" t="str">
            <v>EXTRACAO E CARGA DE SEIXO COM DRAG-LINE</v>
          </cell>
          <cell r="D8" t="str">
            <v>M3</v>
          </cell>
          <cell r="E8">
            <v>4.55</v>
          </cell>
        </row>
        <row r="9">
          <cell r="B9" t="str">
            <v>45007</v>
          </cell>
          <cell r="C9" t="str">
            <v>EXTRACAO E CARGA DE CANAIS COM DRAG-LINE</v>
          </cell>
          <cell r="D9" t="str">
            <v>M3</v>
          </cell>
          <cell r="E9">
            <v>3.3099999999999996</v>
          </cell>
        </row>
        <row r="10">
          <cell r="B10" t="str">
            <v>45010</v>
          </cell>
          <cell r="C10" t="str">
            <v>EXTRACAO E CARGA DE SEIXO COM TRATOR</v>
          </cell>
          <cell r="D10" t="str">
            <v>M3</v>
          </cell>
          <cell r="E10">
            <v>2.86</v>
          </cell>
        </row>
        <row r="11">
          <cell r="B11" t="str">
            <v>45012</v>
          </cell>
          <cell r="C11" t="str">
            <v>PRODUCAO E CARGA DE SEIXO PENEIRADO P/REVEST. EM MICR</v>
          </cell>
          <cell r="D11" t="str">
            <v>M3</v>
          </cell>
          <cell r="E11">
            <v>7.49</v>
          </cell>
        </row>
        <row r="12">
          <cell r="B12" t="str">
            <v>45015</v>
          </cell>
          <cell r="C12" t="str">
            <v>EXTRACAO DE ROCHA PARA BRITAGEM</v>
          </cell>
          <cell r="D12" t="str">
            <v>M3</v>
          </cell>
          <cell r="E12">
            <v>6</v>
          </cell>
        </row>
        <row r="13">
          <cell r="B13" t="str">
            <v>45020</v>
          </cell>
          <cell r="C13" t="str">
            <v>FOGACHO PARA ROCHA EXTRAIDA</v>
          </cell>
          <cell r="D13" t="str">
            <v>M3</v>
          </cell>
          <cell r="E13">
            <v>11.110000000000001</v>
          </cell>
        </row>
        <row r="14">
          <cell r="B14" t="str">
            <v>45025</v>
          </cell>
          <cell r="C14" t="str">
            <v>EXTRAÇÃO DE ROCHA E FOGACHO</v>
          </cell>
          <cell r="D14" t="str">
            <v>m3</v>
          </cell>
          <cell r="E14">
            <v>7.67</v>
          </cell>
        </row>
        <row r="15">
          <cell r="B15" t="str">
            <v>45030</v>
          </cell>
          <cell r="C15" t="str">
            <v>CARGA E TRANSPORTE DA ROCHA DA PEDREIRA PARA O BRITADOR</v>
          </cell>
          <cell r="D15" t="str">
            <v>M3</v>
          </cell>
          <cell r="E15">
            <v>4.92</v>
          </cell>
        </row>
        <row r="16">
          <cell r="B16" t="str">
            <v>45035</v>
          </cell>
          <cell r="C16" t="str">
            <v>CARREGAMENTO DE SEIXO</v>
          </cell>
          <cell r="D16" t="str">
            <v>M3</v>
          </cell>
          <cell r="E16">
            <v>0.77</v>
          </cell>
        </row>
        <row r="17">
          <cell r="B17" t="str">
            <v>45040</v>
          </cell>
          <cell r="C17" t="str">
            <v>BRITAGEM DE SEIXO</v>
          </cell>
          <cell r="D17" t="str">
            <v>M3</v>
          </cell>
          <cell r="E17">
            <v>10.469999999999999</v>
          </cell>
        </row>
        <row r="18">
          <cell r="B18" t="str">
            <v>45045</v>
          </cell>
          <cell r="C18" t="str">
            <v>EXTRACAO, CARGA E TRANSPORTE DE ROCHA ATE O BRITADOR</v>
          </cell>
          <cell r="D18" t="str">
            <v>M3</v>
          </cell>
          <cell r="E18">
            <v>12.59</v>
          </cell>
        </row>
        <row r="19">
          <cell r="B19" t="str">
            <v>45050</v>
          </cell>
          <cell r="C19" t="str">
            <v>BRITAGEM PRIMARIA - PRODUCAO DE PEDRA PULMAO D &lt;= 10C</v>
          </cell>
          <cell r="D19" t="str">
            <v>M3</v>
          </cell>
          <cell r="E19">
            <v>13.32</v>
          </cell>
        </row>
        <row r="20">
          <cell r="B20" t="str">
            <v>45055</v>
          </cell>
          <cell r="C20" t="str">
            <v>BICA CORRIDA  (PRODUCAO DE BRITA)</v>
          </cell>
          <cell r="D20" t="str">
            <v>M3</v>
          </cell>
          <cell r="E20">
            <v>13.34</v>
          </cell>
        </row>
        <row r="21">
          <cell r="B21" t="str">
            <v>45060</v>
          </cell>
          <cell r="C21" t="str">
            <v>BRITAGEM DE ROCHA - PRODUCAO DE BRITA</v>
          </cell>
          <cell r="D21" t="str">
            <v>M3</v>
          </cell>
          <cell r="E21">
            <v>14.07</v>
          </cell>
        </row>
        <row r="22">
          <cell r="B22" t="str">
            <v>45070</v>
          </cell>
          <cell r="C22" t="str">
            <v>ESCAVACAO E CARGA DE MATERIAIS DE 1A. CATEGORIA</v>
          </cell>
          <cell r="D22" t="str">
            <v>M3</v>
          </cell>
          <cell r="E22">
            <v>2.04</v>
          </cell>
        </row>
        <row r="23">
          <cell r="B23" t="str">
            <v>45075</v>
          </cell>
          <cell r="C23" t="str">
            <v>ESCAVACAO E CARGA DE MATERIAIS DE 2A. CATEGORIA</v>
          </cell>
          <cell r="D23" t="str">
            <v>M3</v>
          </cell>
          <cell r="E23">
            <v>2.84</v>
          </cell>
        </row>
        <row r="24">
          <cell r="B24" t="str">
            <v>45080</v>
          </cell>
          <cell r="C24" t="str">
            <v>PRODUCAO DE SEIXO PENEIRADO</v>
          </cell>
          <cell r="D24" t="str">
            <v>M3</v>
          </cell>
          <cell r="E24">
            <v>6.0699999999999994</v>
          </cell>
        </row>
        <row r="25">
          <cell r="B25" t="str">
            <v>45085</v>
          </cell>
          <cell r="C25" t="str">
            <v>PRODUCAO DE SEIXO PARCIALMENTE BRITADO E PENEIRADO</v>
          </cell>
          <cell r="D25" t="str">
            <v>M3</v>
          </cell>
          <cell r="E25">
            <v>8.58</v>
          </cell>
        </row>
        <row r="26">
          <cell r="B26" t="str">
            <v>45090</v>
          </cell>
          <cell r="C26" t="str">
            <v>SEIXO RETIDO NA PENEIRA 2</v>
          </cell>
          <cell r="D26" t="str">
            <v>M3</v>
          </cell>
          <cell r="E26">
            <v>7.6999999999999993</v>
          </cell>
        </row>
        <row r="27">
          <cell r="B27" t="str">
            <v>45095</v>
          </cell>
          <cell r="C27" t="str">
            <v>CARREGAMENTO DE BRITA PARA DRENAGEM E O.A.C.</v>
          </cell>
          <cell r="D27" t="str">
            <v>M3</v>
          </cell>
          <cell r="E27">
            <v>0.72</v>
          </cell>
        </row>
        <row r="28">
          <cell r="B28" t="str">
            <v>45100</v>
          </cell>
          <cell r="C28" t="str">
            <v>MATERIAL JAZIDA 1A CATEGORIA</v>
          </cell>
          <cell r="D28" t="str">
            <v>M3</v>
          </cell>
          <cell r="E28">
            <v>2.5499999999999998</v>
          </cell>
        </row>
        <row r="29">
          <cell r="B29" t="str">
            <v>45105</v>
          </cell>
          <cell r="C29" t="str">
            <v>ESCAVACAO E CARGA DE MATERIAL DE 2A. CATEGORIA</v>
          </cell>
          <cell r="D29" t="str">
            <v>M3</v>
          </cell>
          <cell r="E29">
            <v>2.85</v>
          </cell>
        </row>
        <row r="30">
          <cell r="B30" t="str">
            <v>45107</v>
          </cell>
          <cell r="C30" t="str">
            <v>ESCAVACAO E CARGA DE MATERIAL GRANULAR</v>
          </cell>
          <cell r="D30" t="str">
            <v>M3</v>
          </cell>
          <cell r="E30">
            <v>2.4300000000000002</v>
          </cell>
        </row>
        <row r="31">
          <cell r="B31" t="str">
            <v>45109</v>
          </cell>
          <cell r="C31" t="str">
            <v>PRE FISSURAMENTO PARA CORTE EM ROCHA</v>
          </cell>
          <cell r="D31" t="str">
            <v>M2</v>
          </cell>
          <cell r="E31">
            <v>20.02</v>
          </cell>
        </row>
        <row r="32">
          <cell r="B32" t="str">
            <v>45110</v>
          </cell>
          <cell r="C32" t="str">
            <v>EXTRACAO DO MATERIAL DE 3A CATEGORIA PARA TERRAPLENA</v>
          </cell>
          <cell r="D32" t="str">
            <v>M3</v>
          </cell>
          <cell r="E32">
            <v>10.02</v>
          </cell>
        </row>
        <row r="33">
          <cell r="B33" t="str">
            <v>45111</v>
          </cell>
          <cell r="C33" t="str">
            <v>EXTRACAO MATERIAL 3A. CAT. P/TERRAPLENAGEM COMFOGO CON</v>
          </cell>
          <cell r="D33" t="str">
            <v>M3</v>
          </cell>
          <cell r="E33">
            <v>11.12</v>
          </cell>
        </row>
        <row r="34">
          <cell r="B34" t="str">
            <v>45115</v>
          </cell>
          <cell r="C34" t="str">
            <v>CARGA DO MATERIAL DE 3A CATEGORIA</v>
          </cell>
          <cell r="D34" t="str">
            <v>M3</v>
          </cell>
          <cell r="E34">
            <v>2.5</v>
          </cell>
        </row>
        <row r="35">
          <cell r="B35" t="str">
            <v>45116</v>
          </cell>
          <cell r="C35" t="str">
            <v>EXTRACAO E CARGA DE MATERIAL DE 3A.CAT. P/REVEST. PRIMA</v>
          </cell>
          <cell r="D35" t="str">
            <v>M3</v>
          </cell>
          <cell r="E35">
            <v>8.5</v>
          </cell>
        </row>
        <row r="36">
          <cell r="B36" t="str">
            <v>45118</v>
          </cell>
          <cell r="C36" t="str">
            <v>ESPALHAMENTO DE DE SOLOS</v>
          </cell>
          <cell r="D36" t="str">
            <v>M3</v>
          </cell>
          <cell r="E36">
            <v>0.68</v>
          </cell>
        </row>
        <row r="37">
          <cell r="B37" t="str">
            <v>45120</v>
          </cell>
          <cell r="C37" t="str">
            <v>ESPALHAMENTO DO MATERIAL DE 3A CATEGORIA</v>
          </cell>
          <cell r="D37" t="str">
            <v>M3</v>
          </cell>
          <cell r="E37">
            <v>1.03</v>
          </cell>
        </row>
        <row r="38">
          <cell r="B38" t="str">
            <v>45121</v>
          </cell>
          <cell r="C38" t="str">
            <v>ESPALH. E RECOBR. DO TERRENO COMARGILA E SOLO VEGETAL</v>
          </cell>
          <cell r="D38" t="str">
            <v>M3</v>
          </cell>
          <cell r="E38">
            <v>4.3899999999999997</v>
          </cell>
        </row>
        <row r="39">
          <cell r="B39" t="str">
            <v>45123</v>
          </cell>
          <cell r="C39" t="str">
            <v>ESTOCAGEM E RECOMPOSICAO DE CAMADA VEGETAL</v>
          </cell>
          <cell r="D39" t="str">
            <v>M3</v>
          </cell>
          <cell r="E39">
            <v>4.9999999999999991</v>
          </cell>
        </row>
        <row r="40">
          <cell r="B40" t="str">
            <v>45125</v>
          </cell>
          <cell r="C40" t="str">
            <v>ESCAVACAO CARGA E ESPALHAMENTO DE MATERIAL DE 3A. CAT</v>
          </cell>
          <cell r="D40" t="str">
            <v>M3</v>
          </cell>
          <cell r="E40">
            <v>13.549999999999999</v>
          </cell>
        </row>
        <row r="41">
          <cell r="B41" t="str">
            <v>45126</v>
          </cell>
          <cell r="C41" t="str">
            <v>ESCAV. CARGA E ESPALH. MAT. 3A. CAT. COMFOGO CONTROLADO</v>
          </cell>
          <cell r="D41" t="str">
            <v>M3</v>
          </cell>
          <cell r="E41">
            <v>14.649999999999999</v>
          </cell>
        </row>
        <row r="42">
          <cell r="B42" t="str">
            <v>45210</v>
          </cell>
          <cell r="C42" t="str">
            <v>CONCRETO MAGRO</v>
          </cell>
          <cell r="D42" t="str">
            <v>M3</v>
          </cell>
          <cell r="E42">
            <v>114.03</v>
          </cell>
        </row>
        <row r="43">
          <cell r="B43" t="str">
            <v>45215</v>
          </cell>
          <cell r="C43" t="str">
            <v>CONCRETO MAGRO COM BRITA COMERCIAL</v>
          </cell>
          <cell r="D43" t="str">
            <v>M3</v>
          </cell>
          <cell r="E43">
            <v>116.44</v>
          </cell>
        </row>
        <row r="44">
          <cell r="B44" t="str">
            <v>45220</v>
          </cell>
          <cell r="C44" t="str">
            <v>CONCRETO FCK 9 MPA</v>
          </cell>
          <cell r="D44" t="str">
            <v>M3</v>
          </cell>
          <cell r="E44">
            <v>138.90999999999997</v>
          </cell>
        </row>
        <row r="45">
          <cell r="B45" t="str">
            <v>45225</v>
          </cell>
          <cell r="C45" t="str">
            <v>CONCRETO FCK 9 MPA COM BRITA COMERCIAL</v>
          </cell>
          <cell r="D45" t="str">
            <v>M3</v>
          </cell>
          <cell r="E45">
            <v>141.04999999999998</v>
          </cell>
        </row>
        <row r="46">
          <cell r="B46" t="str">
            <v>45230</v>
          </cell>
          <cell r="C46" t="str">
            <v>CONCRETO FCK 11 MPA</v>
          </cell>
          <cell r="D46" t="str">
            <v>M3</v>
          </cell>
          <cell r="E46">
            <v>146.01</v>
          </cell>
        </row>
        <row r="47">
          <cell r="B47" t="str">
            <v>45235</v>
          </cell>
          <cell r="C47" t="str">
            <v>CONCRETO FCK 11 MPA COM BRITA COMERCIAL</v>
          </cell>
          <cell r="D47" t="str">
            <v>M3</v>
          </cell>
          <cell r="E47">
            <v>148.13</v>
          </cell>
        </row>
        <row r="48">
          <cell r="B48" t="str">
            <v>45240</v>
          </cell>
          <cell r="C48" t="str">
            <v>CONCRETO FCK 15 MPA</v>
          </cell>
          <cell r="D48" t="str">
            <v>M3</v>
          </cell>
          <cell r="E48">
            <v>155.56</v>
          </cell>
        </row>
        <row r="49">
          <cell r="B49" t="str">
            <v>45245</v>
          </cell>
          <cell r="C49" t="str">
            <v>CONCRETO FCK 15 MPA COM BRITA COMERCIAL</v>
          </cell>
          <cell r="D49" t="str">
            <v>M3</v>
          </cell>
          <cell r="E49">
            <v>157.4</v>
          </cell>
        </row>
        <row r="50">
          <cell r="B50" t="str">
            <v>45250</v>
          </cell>
          <cell r="C50" t="str">
            <v>CONCRETO POROSO</v>
          </cell>
          <cell r="D50" t="str">
            <v>M3</v>
          </cell>
          <cell r="E50">
            <v>155.28999999999996</v>
          </cell>
        </row>
        <row r="51">
          <cell r="B51" t="str">
            <v>45255</v>
          </cell>
          <cell r="C51" t="str">
            <v>CONCRETO POROSO COM BRITA COMERCIAL</v>
          </cell>
          <cell r="D51" t="str">
            <v>M3</v>
          </cell>
          <cell r="E51">
            <v>157.82</v>
          </cell>
        </row>
        <row r="52">
          <cell r="B52" t="str">
            <v>45260</v>
          </cell>
          <cell r="C52" t="str">
            <v>CONCRETO CICLOPICO FCK 11 MPA</v>
          </cell>
          <cell r="D52" t="str">
            <v>m3</v>
          </cell>
          <cell r="E52">
            <v>120.52</v>
          </cell>
        </row>
        <row r="53">
          <cell r="B53" t="str">
            <v>45265</v>
          </cell>
          <cell r="C53" t="str">
            <v>CONCRETO CICLOPICO FCK 11 MPA COM BRITA COMERCIAL</v>
          </cell>
          <cell r="D53" t="str">
            <v>M3</v>
          </cell>
          <cell r="E53">
            <v>121.97999999999999</v>
          </cell>
        </row>
        <row r="54">
          <cell r="B54" t="str">
            <v>45270</v>
          </cell>
          <cell r="C54" t="str">
            <v>CONCRETO CICLOPICO FCK 15 MPA</v>
          </cell>
          <cell r="D54" t="str">
            <v>M3</v>
          </cell>
          <cell r="E54">
            <v>127.2</v>
          </cell>
        </row>
        <row r="55">
          <cell r="B55" t="str">
            <v>45275</v>
          </cell>
          <cell r="C55" t="str">
            <v>CONCRETO CICLOPICO FCK 15 MPA COM BRITA COMERCIAL</v>
          </cell>
          <cell r="D55" t="str">
            <v>M3</v>
          </cell>
          <cell r="E55">
            <v>128.66</v>
          </cell>
        </row>
        <row r="56">
          <cell r="B56" t="str">
            <v>45280</v>
          </cell>
          <cell r="C56" t="str">
            <v>ARGAMASSA DE CIMENTO E AREIA 1:4</v>
          </cell>
          <cell r="D56" t="str">
            <v>M3</v>
          </cell>
          <cell r="E56">
            <v>308.05999999999995</v>
          </cell>
        </row>
        <row r="57">
          <cell r="B57" t="str">
            <v>45285</v>
          </cell>
          <cell r="C57" t="str">
            <v>ARGAMASSA DE CIMENTO E AREIA 1:3</v>
          </cell>
          <cell r="D57" t="str">
            <v>M3</v>
          </cell>
          <cell r="E57">
            <v>325.35999999999996</v>
          </cell>
        </row>
        <row r="58">
          <cell r="B58" t="str">
            <v>45290</v>
          </cell>
          <cell r="C58" t="str">
            <v>FORMAS COMUNS DE MADEIRA COM REAPROVEITAMENTO DE D</v>
          </cell>
          <cell r="D58" t="str">
            <v>M2</v>
          </cell>
          <cell r="E58">
            <v>28.490000000000002</v>
          </cell>
        </row>
        <row r="59">
          <cell r="B59" t="str">
            <v>45291</v>
          </cell>
          <cell r="C59" t="str">
            <v>FORMA DE PLACA COMPENSADA</v>
          </cell>
          <cell r="D59" t="str">
            <v>M2</v>
          </cell>
          <cell r="E59">
            <v>28.34</v>
          </cell>
        </row>
        <row r="60">
          <cell r="B60" t="str">
            <v>45295</v>
          </cell>
          <cell r="C60" t="str">
            <v>ESCORAMENTO PARA BUEIROS CELULARES</v>
          </cell>
          <cell r="D60" t="str">
            <v>M3</v>
          </cell>
          <cell r="E60">
            <v>11.02</v>
          </cell>
        </row>
        <row r="61">
          <cell r="B61" t="str">
            <v>45296</v>
          </cell>
          <cell r="C61" t="str">
            <v>ESCORAMENTO COMUM DE VALA - TIPO CONTINUO</v>
          </cell>
          <cell r="D61" t="str">
            <v>M2</v>
          </cell>
          <cell r="E61">
            <v>22.330000000000002</v>
          </cell>
        </row>
        <row r="62">
          <cell r="B62" t="str">
            <v>45297</v>
          </cell>
          <cell r="C62" t="str">
            <v>ESCORAMENTO COMUM DE VALAS - TIPO CONTINUO</v>
          </cell>
          <cell r="D62" t="str">
            <v>M2</v>
          </cell>
          <cell r="E62">
            <v>22.330000000000002</v>
          </cell>
        </row>
        <row r="63">
          <cell r="B63" t="str">
            <v>45300</v>
          </cell>
          <cell r="C63" t="str">
            <v>ARMADURA ACO CA-25   FORNECIMENTO DOBRAGEM E COLOCA</v>
          </cell>
          <cell r="D63" t="str">
            <v>KG</v>
          </cell>
          <cell r="E63">
            <v>2.81</v>
          </cell>
        </row>
        <row r="64">
          <cell r="B64" t="str">
            <v>45305</v>
          </cell>
          <cell r="C64" t="str">
            <v>ARMADURA ACO CA-50   FORNECIMENTO DOBRAGEM E COLOCA</v>
          </cell>
          <cell r="D64" t="str">
            <v>KG</v>
          </cell>
          <cell r="E64">
            <v>2.81</v>
          </cell>
        </row>
        <row r="65">
          <cell r="B65" t="str">
            <v>45310</v>
          </cell>
          <cell r="C65" t="str">
            <v>ARMADURA ACO CA-60   FORNECIMENTO DOBRAGEM E COLOCA</v>
          </cell>
          <cell r="D65" t="str">
            <v>KG</v>
          </cell>
          <cell r="E65">
            <v>3.08</v>
          </cell>
        </row>
        <row r="66">
          <cell r="B66" t="str">
            <v>45315</v>
          </cell>
          <cell r="C66" t="str">
            <v>LASTRO DE BRITA</v>
          </cell>
          <cell r="D66" t="str">
            <v>M3</v>
          </cell>
          <cell r="E66">
            <v>28.959999999999997</v>
          </cell>
        </row>
        <row r="67">
          <cell r="B67" t="str">
            <v>45320</v>
          </cell>
          <cell r="C67" t="str">
            <v>LASTRO DE BRITA COM BRITA COMERCIAL</v>
          </cell>
          <cell r="D67" t="str">
            <v>M3</v>
          </cell>
          <cell r="E67">
            <v>32.22</v>
          </cell>
        </row>
        <row r="68">
          <cell r="B68" t="str">
            <v>45335</v>
          </cell>
          <cell r="C68" t="str">
            <v>ENROCAMENTO DE PEDRA JOGADA COM PEDRA DO PRIMARIO</v>
          </cell>
          <cell r="D68" t="str">
            <v>M3</v>
          </cell>
          <cell r="E68">
            <v>17.330000000000002</v>
          </cell>
        </row>
        <row r="69">
          <cell r="B69" t="str">
            <v>45340</v>
          </cell>
          <cell r="C69" t="str">
            <v>ENROCAMENTO DE PEDRA ARRUMADA</v>
          </cell>
          <cell r="D69" t="str">
            <v>M3</v>
          </cell>
          <cell r="E69">
            <v>42.72</v>
          </cell>
        </row>
        <row r="70">
          <cell r="B70" t="str">
            <v>45342</v>
          </cell>
          <cell r="C70" t="str">
            <v>ENROCAMENTO COM PEDRA ARGAMASSADA</v>
          </cell>
          <cell r="D70" t="str">
            <v>M3</v>
          </cell>
          <cell r="E70">
            <v>132.70000000000002</v>
          </cell>
        </row>
        <row r="71">
          <cell r="B71" t="str">
            <v>45345</v>
          </cell>
          <cell r="C71" t="str">
            <v>ALVENARIA DE PEDRA DE MAO ARGAMASSADA</v>
          </cell>
          <cell r="D71" t="str">
            <v>M3</v>
          </cell>
          <cell r="E71">
            <v>132.70000000000002</v>
          </cell>
        </row>
        <row r="72">
          <cell r="B72" t="str">
            <v>45346</v>
          </cell>
          <cell r="C72" t="str">
            <v>ENROCAMENTO DE PEDRA DE MAO JOGADA</v>
          </cell>
          <cell r="D72" t="str">
            <v>M3</v>
          </cell>
          <cell r="E72">
            <v>38.04</v>
          </cell>
        </row>
        <row r="73">
          <cell r="B73" t="str">
            <v>45348</v>
          </cell>
          <cell r="C73" t="str">
            <v>ENROCAMENTO DE PEDRA JOGADA COM PEDRA DETONADA</v>
          </cell>
          <cell r="D73" t="str">
            <v>M3</v>
          </cell>
          <cell r="E73">
            <v>9.9400000000000013</v>
          </cell>
        </row>
        <row r="74">
          <cell r="B74" t="str">
            <v>45350</v>
          </cell>
          <cell r="C74" t="str">
            <v>ALVENARIA DE TIJOLOS MACICOS PARA PAREDE DE 20 CM</v>
          </cell>
          <cell r="D74" t="str">
            <v>M2</v>
          </cell>
          <cell r="E74">
            <v>54.589999999999996</v>
          </cell>
        </row>
        <row r="75">
          <cell r="B75" t="str">
            <v>45360</v>
          </cell>
          <cell r="C75" t="str">
            <v>CHAPISCO</v>
          </cell>
          <cell r="D75" t="str">
            <v>M2</v>
          </cell>
          <cell r="E75">
            <v>3.14</v>
          </cell>
        </row>
        <row r="76">
          <cell r="B76" t="str">
            <v>46000</v>
          </cell>
          <cell r="C76" t="str">
            <v>TORRE DE MADEIRA PARA CRAVACAO DE TUBULAO (OAE)</v>
          </cell>
          <cell r="D76" t="str">
            <v>M</v>
          </cell>
          <cell r="E76">
            <v>369.75</v>
          </cell>
        </row>
        <row r="77">
          <cell r="B77" t="str">
            <v>46010</v>
          </cell>
          <cell r="C77" t="str">
            <v>ARGAMASSA DE CIMENTO E AREIA 1:4 PREPARO E MATERIAIS (O</v>
          </cell>
          <cell r="D77" t="str">
            <v>M3</v>
          </cell>
          <cell r="E77">
            <v>308.05999999999995</v>
          </cell>
        </row>
        <row r="78">
          <cell r="B78" t="str">
            <v>46020</v>
          </cell>
          <cell r="C78" t="str">
            <v>FORMAS DE MADEIRA (OAE)</v>
          </cell>
          <cell r="D78" t="str">
            <v>M2</v>
          </cell>
          <cell r="E78">
            <v>26.91</v>
          </cell>
        </row>
        <row r="79">
          <cell r="B79" t="str">
            <v>46030</v>
          </cell>
          <cell r="C79" t="str">
            <v>ARMADURA ACO CA-50 FORNEC. DOBR. E COLOCACAO (OAE)</v>
          </cell>
          <cell r="D79" t="str">
            <v>KG</v>
          </cell>
          <cell r="E79">
            <v>2.81</v>
          </cell>
        </row>
        <row r="80">
          <cell r="B80" t="str">
            <v>46040</v>
          </cell>
          <cell r="C80" t="str">
            <v>CONCRETO FCK 15 MPA  -  PREPARO LANCAMENTO E CURA  (OA</v>
          </cell>
          <cell r="D80" t="str">
            <v>M3</v>
          </cell>
          <cell r="E80">
            <v>157.4</v>
          </cell>
        </row>
        <row r="81">
          <cell r="B81" t="str">
            <v>46050</v>
          </cell>
          <cell r="C81" t="str">
            <v>CONCRETO FCK 18 MPA  -  PREPARO LANCAMENTO E CURA  (OA</v>
          </cell>
          <cell r="D81" t="str">
            <v>M3</v>
          </cell>
          <cell r="E81">
            <v>163.52000000000001</v>
          </cell>
        </row>
        <row r="82">
          <cell r="B82" t="str">
            <v>46070</v>
          </cell>
          <cell r="C82" t="str">
            <v>DEMOLICAO DE ESTRUTURA EM CONCRETO SIMPLES (OAE)</v>
          </cell>
          <cell r="D82" t="str">
            <v>M3</v>
          </cell>
          <cell r="E82">
            <v>30.71</v>
          </cell>
        </row>
        <row r="83">
          <cell r="B83" t="str">
            <v>46080</v>
          </cell>
          <cell r="C83" t="str">
            <v>DEMOLICAO DE ESTRUTURA EM CONCRETO ARMADO (OAE)</v>
          </cell>
          <cell r="D83" t="str">
            <v>M3</v>
          </cell>
          <cell r="E83">
            <v>55.55</v>
          </cell>
        </row>
        <row r="84">
          <cell r="B84" t="str">
            <v>46090</v>
          </cell>
          <cell r="C84" t="str">
            <v>ATERRO PARA VEDACAO DE ENSECADEIRAS (OAE)</v>
          </cell>
          <cell r="D84" t="str">
            <v>M3</v>
          </cell>
          <cell r="E84">
            <v>11.319999999999999</v>
          </cell>
        </row>
        <row r="85">
          <cell r="B85" t="str">
            <v>46100</v>
          </cell>
          <cell r="C85" t="str">
            <v>ENSECADEIRAS DUPLAS (OAE)</v>
          </cell>
          <cell r="D85" t="str">
            <v>M2</v>
          </cell>
          <cell r="E85">
            <v>173.13</v>
          </cell>
        </row>
        <row r="86">
          <cell r="B86" t="str">
            <v>46415</v>
          </cell>
          <cell r="C86" t="str">
            <v>MEIO-FIO DE CONCRETO - TIPO MF01-DNER</v>
          </cell>
          <cell r="D86" t="str">
            <v>M</v>
          </cell>
          <cell r="E86">
            <v>47.470000000000006</v>
          </cell>
        </row>
        <row r="87">
          <cell r="B87" t="str">
            <v>47000</v>
          </cell>
          <cell r="C87" t="str">
            <v>ESCAVACAO MANUAL DE MATERIAL DE 1A. CATEGORIA</v>
          </cell>
          <cell r="D87" t="str">
            <v>M3</v>
          </cell>
          <cell r="E87">
            <v>15.4</v>
          </cell>
        </row>
        <row r="88">
          <cell r="B88" t="str">
            <v>47004</v>
          </cell>
          <cell r="C88" t="str">
            <v>CONCRETO FCK 22 MPA  -  PREPARO LANCAMENTO E CURA</v>
          </cell>
          <cell r="D88" t="str">
            <v>M3</v>
          </cell>
          <cell r="E88">
            <v>175.76</v>
          </cell>
        </row>
        <row r="89">
          <cell r="B89" t="str">
            <v>47005</v>
          </cell>
          <cell r="C89" t="str">
            <v>FORMAS COM CHAPAS PLASTIFICADAS PARA CONCRETO APARE</v>
          </cell>
          <cell r="D89" t="str">
            <v>M2</v>
          </cell>
          <cell r="E89">
            <v>33.839999999999996</v>
          </cell>
        </row>
        <row r="90">
          <cell r="B90" t="str">
            <v>48000</v>
          </cell>
          <cell r="C90" t="str">
            <v>ESCAV. CARGA E TRANSP. DE MAT DE CORTE COM TRATOR E CARR</v>
          </cell>
          <cell r="D90" t="str">
            <v>M3</v>
          </cell>
          <cell r="E90">
            <v>2.63</v>
          </cell>
        </row>
        <row r="91">
          <cell r="B91" t="str">
            <v>48005</v>
          </cell>
          <cell r="C91" t="str">
            <v>ESCAV. E CARGA DE MAT. DE CORTE COM TRATOR E CARREGAD</v>
          </cell>
          <cell r="D91" t="str">
            <v>M3</v>
          </cell>
          <cell r="E91">
            <v>2.6599999999999997</v>
          </cell>
        </row>
        <row r="92">
          <cell r="B92" t="str">
            <v>48008</v>
          </cell>
          <cell r="C92" t="str">
            <v>ESCAV. DE CANAIS COM CARGA, TRANSP. E ESPALH. DE MATERI</v>
          </cell>
          <cell r="D92" t="str">
            <v>M3</v>
          </cell>
          <cell r="E92">
            <v>4.1100000000000003</v>
          </cell>
        </row>
        <row r="93">
          <cell r="B93" t="str">
            <v>48009</v>
          </cell>
          <cell r="C93" t="str">
            <v>ESCAVACAO DE CANAIS COM ESPALHAMENTO DO MATERIAL</v>
          </cell>
          <cell r="D93" t="str">
            <v>M3</v>
          </cell>
          <cell r="E93">
            <v>4.1100000000000003</v>
          </cell>
        </row>
        <row r="94">
          <cell r="B94" t="str">
            <v>48010</v>
          </cell>
          <cell r="C94" t="str">
            <v>ESC. CARGA E TRANSP. DE MAT. DE CORTE COM RETROESCAVA</v>
          </cell>
          <cell r="D94" t="str">
            <v>M3</v>
          </cell>
          <cell r="E94">
            <v>2.96</v>
          </cell>
        </row>
        <row r="95">
          <cell r="B95" t="str">
            <v>48015</v>
          </cell>
          <cell r="C95" t="str">
            <v>ESCAV. E CARGA DE MAT. DE CORTE COM RETROESCAVADEIRA</v>
          </cell>
          <cell r="D95" t="str">
            <v>M3</v>
          </cell>
          <cell r="E95">
            <v>3.9499999999999997</v>
          </cell>
        </row>
        <row r="96">
          <cell r="B96" t="str">
            <v>48020</v>
          </cell>
          <cell r="C96" t="str">
            <v>RECOLHIMENTO DE PEDRA DE MAO</v>
          </cell>
          <cell r="D96" t="str">
            <v>M3</v>
          </cell>
          <cell r="E96">
            <v>28.970000000000002</v>
          </cell>
        </row>
        <row r="97">
          <cell r="B97" t="str">
            <v>48030</v>
          </cell>
          <cell r="C97" t="str">
            <v>ESCAV. E CARGA MAT. P/REVESTIMENTO PRIMARIO</v>
          </cell>
          <cell r="D97" t="str">
            <v>M3</v>
          </cell>
          <cell r="E97">
            <v>3.17</v>
          </cell>
        </row>
        <row r="98">
          <cell r="B98" t="str">
            <v>48040</v>
          </cell>
          <cell r="C98" t="str">
            <v>ESCAVACAO MANUAL DE SOLOS</v>
          </cell>
          <cell r="D98" t="str">
            <v>M3</v>
          </cell>
          <cell r="E98">
            <v>4.54</v>
          </cell>
        </row>
        <row r="99">
          <cell r="B99" t="str">
            <v>48050</v>
          </cell>
          <cell r="C99" t="str">
            <v>ESCAVACAO DE VALAS COMRETROESCAVADEIRA</v>
          </cell>
          <cell r="D99" t="str">
            <v>M3</v>
          </cell>
          <cell r="E99">
            <v>3.92</v>
          </cell>
        </row>
        <row r="100">
          <cell r="B100" t="str">
            <v>48060</v>
          </cell>
          <cell r="C100" t="str">
            <v>COMPACTACAO DE ATERRO</v>
          </cell>
          <cell r="D100" t="str">
            <v>M3</v>
          </cell>
          <cell r="E100">
            <v>1.73</v>
          </cell>
        </row>
        <row r="101">
          <cell r="B101" t="str">
            <v>48070</v>
          </cell>
          <cell r="C101" t="str">
            <v>APILOAMENTO MANUAL DE SOLOS</v>
          </cell>
          <cell r="D101" t="str">
            <v>M3</v>
          </cell>
          <cell r="E101">
            <v>10.25</v>
          </cell>
        </row>
        <row r="102">
          <cell r="B102" t="str">
            <v>48080</v>
          </cell>
          <cell r="C102" t="str">
            <v>REGULARIZACAO DE PISTA</v>
          </cell>
          <cell r="D102" t="str">
            <v>M2</v>
          </cell>
          <cell r="E102">
            <v>0.75</v>
          </cell>
        </row>
        <row r="103">
          <cell r="B103" t="str">
            <v>48090</v>
          </cell>
          <cell r="C103" t="str">
            <v>ALVENARIA DE TIJOLOS MACICO DE 11 CM</v>
          </cell>
          <cell r="D103" t="str">
            <v>M2</v>
          </cell>
          <cell r="E103">
            <v>32.67</v>
          </cell>
        </row>
        <row r="104">
          <cell r="B104" t="str">
            <v>48092</v>
          </cell>
          <cell r="C104" t="str">
            <v>ALVENARIA DE TIJOLOS FURADOS, ESPESSURA DE 10CM, CHAPI</v>
          </cell>
          <cell r="D104" t="str">
            <v>M2</v>
          </cell>
          <cell r="E104">
            <v>24.68</v>
          </cell>
        </row>
        <row r="105">
          <cell r="B105" t="str">
            <v>48100</v>
          </cell>
          <cell r="C105" t="str">
            <v>ALVENARIA DE PEDRA DE MAO ARGAMASSADA DE 15 CM</v>
          </cell>
          <cell r="D105" t="str">
            <v>M2</v>
          </cell>
          <cell r="E105">
            <v>40.04</v>
          </cell>
        </row>
        <row r="106">
          <cell r="B106" t="str">
            <v>48130</v>
          </cell>
          <cell r="C106" t="str">
            <v>PLANTIO DE GRAMA POR MUDAS</v>
          </cell>
          <cell r="D106" t="str">
            <v>M2</v>
          </cell>
          <cell r="E106">
            <v>1.84</v>
          </cell>
        </row>
        <row r="107">
          <cell r="B107" t="str">
            <v>48150</v>
          </cell>
          <cell r="C107" t="str">
            <v>REATERRO E APILOAMENTO EM CAMADAS DE 20 CM</v>
          </cell>
          <cell r="D107" t="str">
            <v>M3</v>
          </cell>
          <cell r="E107">
            <v>6.29</v>
          </cell>
        </row>
        <row r="108">
          <cell r="B108" t="str">
            <v>49000</v>
          </cell>
          <cell r="C108" t="str">
            <v>PMF (NA USINA) PARA CONSERVACAO RODOVIARIA</v>
          </cell>
          <cell r="D108" t="str">
            <v>T</v>
          </cell>
          <cell r="E108">
            <v>13.89</v>
          </cell>
        </row>
        <row r="109">
          <cell r="B109" t="str">
            <v>49010</v>
          </cell>
          <cell r="C109" t="str">
            <v>CAUQ (NA USINA) - PARA CONSERVACAO RODOVIARIA</v>
          </cell>
          <cell r="D109" t="str">
            <v>T</v>
          </cell>
          <cell r="E109">
            <v>38.5</v>
          </cell>
        </row>
        <row r="110">
          <cell r="B110" t="str">
            <v>49011</v>
          </cell>
          <cell r="C110" t="str">
            <v>COMBATE A EXSUDACAO COM AREIA(DNER)</v>
          </cell>
          <cell r="D110" t="str">
            <v>M2</v>
          </cell>
          <cell r="E110">
            <v>0.27</v>
          </cell>
        </row>
        <row r="111">
          <cell r="B111" t="str">
            <v>49020</v>
          </cell>
          <cell r="C111" t="str">
            <v>LIMPEZA DE BUEIRO</v>
          </cell>
          <cell r="D111" t="str">
            <v>M3</v>
          </cell>
          <cell r="E111">
            <v>11.73</v>
          </cell>
        </row>
        <row r="112">
          <cell r="B112" t="str">
            <v>49022</v>
          </cell>
          <cell r="C112" t="str">
            <v>DESOBSTRUCAO DE CAIXAS COLETORAS</v>
          </cell>
          <cell r="D112" t="str">
            <v>UNID</v>
          </cell>
          <cell r="E112">
            <v>19.77</v>
          </cell>
        </row>
        <row r="113">
          <cell r="B113" t="str">
            <v>49024</v>
          </cell>
          <cell r="C113" t="str">
            <v>DESOBSTRUCAO DE GALERIAS D=60CM</v>
          </cell>
          <cell r="D113" t="str">
            <v>M</v>
          </cell>
          <cell r="E113">
            <v>9.7999999999999989</v>
          </cell>
        </row>
        <row r="114">
          <cell r="B114" t="str">
            <v>49030</v>
          </cell>
          <cell r="C114" t="str">
            <v>LIMPEZA DE CAIXA COLETORA</v>
          </cell>
          <cell r="D114" t="str">
            <v>UNID</v>
          </cell>
          <cell r="E114">
            <v>15.450000000000001</v>
          </cell>
        </row>
        <row r="115">
          <cell r="B115" t="str">
            <v>49040</v>
          </cell>
          <cell r="C115" t="str">
            <v>LIMPEZA DE SARJETA E MEIO-FIO</v>
          </cell>
          <cell r="D115" t="str">
            <v>M</v>
          </cell>
          <cell r="E115">
            <v>0.19</v>
          </cell>
        </row>
        <row r="116">
          <cell r="B116" t="str">
            <v>49050</v>
          </cell>
          <cell r="C116" t="str">
            <v>LIMPEZA E PINTURA DE PONTES</v>
          </cell>
          <cell r="D116" t="str">
            <v>M</v>
          </cell>
          <cell r="E116">
            <v>4.54</v>
          </cell>
        </row>
        <row r="117">
          <cell r="B117" t="str">
            <v>49055</v>
          </cell>
          <cell r="C117" t="str">
            <v>LIMPEZA DE PLACAS DE SINALIZACAO</v>
          </cell>
          <cell r="D117" t="str">
            <v>M2</v>
          </cell>
          <cell r="E117">
            <v>2.25</v>
          </cell>
        </row>
        <row r="118">
          <cell r="B118" t="str">
            <v>49056</v>
          </cell>
          <cell r="C118" t="str">
            <v>CAIACAO</v>
          </cell>
          <cell r="D118" t="str">
            <v>M2</v>
          </cell>
          <cell r="E118">
            <v>0.6</v>
          </cell>
        </row>
        <row r="119">
          <cell r="B119" t="str">
            <v>49057</v>
          </cell>
          <cell r="C119" t="str">
            <v>ANDAIMES SUSPENSOS PARA OBRAS DE RESTAURACAO DE PON</v>
          </cell>
          <cell r="D119" t="str">
            <v>M2</v>
          </cell>
          <cell r="E119">
            <v>24.489999999999995</v>
          </cell>
        </row>
        <row r="120">
          <cell r="B120" t="str">
            <v>49060</v>
          </cell>
          <cell r="C120" t="str">
            <v>LIMPEZA MANUAL DE VALETA</v>
          </cell>
          <cell r="D120" t="str">
            <v>M</v>
          </cell>
          <cell r="E120">
            <v>0.39</v>
          </cell>
        </row>
        <row r="121">
          <cell r="B121" t="str">
            <v>49065</v>
          </cell>
          <cell r="C121" t="str">
            <v>CAPINA MANUAL</v>
          </cell>
          <cell r="D121" t="str">
            <v>M2</v>
          </cell>
          <cell r="E121">
            <v>0.31</v>
          </cell>
        </row>
        <row r="122">
          <cell r="B122" t="str">
            <v>49070</v>
          </cell>
          <cell r="C122" t="str">
            <v>PINTURA DE SARJETA E MEIO-FIO</v>
          </cell>
          <cell r="D122" t="str">
            <v>M</v>
          </cell>
          <cell r="E122">
            <v>0.23</v>
          </cell>
        </row>
        <row r="123">
          <cell r="B123" t="str">
            <v>49080</v>
          </cell>
          <cell r="C123" t="str">
            <v>RECONFORMACAO DE ACOSTAMENTO NAO PAVIMENTADO</v>
          </cell>
          <cell r="D123" t="str">
            <v>M2</v>
          </cell>
          <cell r="E123">
            <v>0.01</v>
          </cell>
        </row>
        <row r="124">
          <cell r="B124" t="str">
            <v>49090</v>
          </cell>
          <cell r="C124" t="str">
            <v>RECONFORMACAO DE PISTA NAO PAVIMENTADA</v>
          </cell>
          <cell r="D124" t="str">
            <v>M2</v>
          </cell>
          <cell r="E124">
            <v>0.05</v>
          </cell>
        </row>
        <row r="125">
          <cell r="B125" t="str">
            <v>49091</v>
          </cell>
          <cell r="C125" t="str">
            <v>RECONFORMACAO DE PISTA NAO PAVIMENTADA</v>
          </cell>
          <cell r="D125" t="str">
            <v>HA</v>
          </cell>
          <cell r="E125">
            <v>470.09</v>
          </cell>
        </row>
        <row r="126">
          <cell r="B126" t="str">
            <v>49092</v>
          </cell>
          <cell r="C126" t="str">
            <v>RECONSTITUICAO DO SUB-LEITO</v>
          </cell>
          <cell r="D126" t="str">
            <v>M3</v>
          </cell>
          <cell r="E126">
            <v>1.49</v>
          </cell>
        </row>
        <row r="127">
          <cell r="B127" t="str">
            <v>49100</v>
          </cell>
          <cell r="C127" t="str">
            <v>RECOMPOSICAO DE BUEIRO DE CONCRETO</v>
          </cell>
          <cell r="D127" t="str">
            <v>M</v>
          </cell>
          <cell r="E127">
            <v>221.04</v>
          </cell>
        </row>
        <row r="128">
          <cell r="B128" t="str">
            <v>49105</v>
          </cell>
          <cell r="C128" t="str">
            <v>RECOMPOSICAO DE BUEIRO METALICO</v>
          </cell>
          <cell r="D128" t="str">
            <v>M</v>
          </cell>
          <cell r="E128">
            <v>934.67</v>
          </cell>
        </row>
        <row r="129">
          <cell r="B129" t="str">
            <v>49110</v>
          </cell>
          <cell r="C129" t="str">
            <v>RECOMPOSICAO DE BUEIRO DE CONCRETO COMLASTRO DE BRITA</v>
          </cell>
          <cell r="D129" t="str">
            <v>M</v>
          </cell>
          <cell r="E129">
            <v>68.05</v>
          </cell>
        </row>
        <row r="130">
          <cell r="B130" t="str">
            <v>49120</v>
          </cell>
          <cell r="C130" t="str">
            <v>RECOMPOSICAO DE GUARDA-CORPO</v>
          </cell>
          <cell r="D130" t="str">
            <v>M</v>
          </cell>
          <cell r="E130">
            <v>62.45000000000001</v>
          </cell>
        </row>
        <row r="131">
          <cell r="B131" t="str">
            <v>49123</v>
          </cell>
          <cell r="C131" t="str">
            <v>RECOMPOSICAO DE DEFENSA METALICA</v>
          </cell>
          <cell r="D131" t="str">
            <v>M</v>
          </cell>
          <cell r="E131">
            <v>69.84</v>
          </cell>
        </row>
        <row r="132">
          <cell r="B132" t="str">
            <v>49130</v>
          </cell>
          <cell r="C132" t="str">
            <v>RECOMPOSICAO DE PLACAS DE CONCRETO</v>
          </cell>
          <cell r="D132" t="str">
            <v>M3</v>
          </cell>
          <cell r="E132">
            <v>223.6</v>
          </cell>
        </row>
        <row r="133">
          <cell r="B133" t="str">
            <v>49131</v>
          </cell>
          <cell r="C133" t="str">
            <v>RECOMPOSICAO DE SARJETAS REVESTIDAS E MEIO FIO</v>
          </cell>
          <cell r="D133" t="str">
            <v>M</v>
          </cell>
          <cell r="E133">
            <v>22.16</v>
          </cell>
        </row>
        <row r="134">
          <cell r="B134" t="str">
            <v>49132</v>
          </cell>
          <cell r="C134" t="str">
            <v>RECOMPOSICAO DE SARJETA NAO REVESTIDA</v>
          </cell>
          <cell r="D134" t="str">
            <v>M</v>
          </cell>
          <cell r="E134">
            <v>1.19</v>
          </cell>
        </row>
        <row r="135">
          <cell r="B135" t="str">
            <v>49133</v>
          </cell>
          <cell r="C135" t="str">
            <v>RECOMPOSICAO DE VALETA REVESTIDA</v>
          </cell>
          <cell r="D135" t="str">
            <v>M</v>
          </cell>
          <cell r="E135">
            <v>29.36</v>
          </cell>
        </row>
        <row r="136">
          <cell r="B136" t="str">
            <v>49134</v>
          </cell>
          <cell r="C136" t="str">
            <v>RECOMPOSICAO DE VALETA NAO REVESTIDA</v>
          </cell>
          <cell r="D136" t="str">
            <v>M</v>
          </cell>
          <cell r="E136">
            <v>2.72</v>
          </cell>
        </row>
        <row r="137">
          <cell r="B137" t="str">
            <v>49135</v>
          </cell>
          <cell r="C137" t="str">
            <v>RECOMPOSICAO DE SINALIZACAO VERTICAL</v>
          </cell>
          <cell r="D137" t="str">
            <v>M2</v>
          </cell>
          <cell r="E137">
            <v>28.43</v>
          </cell>
        </row>
        <row r="138">
          <cell r="B138" t="str">
            <v>49140</v>
          </cell>
          <cell r="C138" t="str">
            <v>RECOMPOSICAO DE REVESTIMENTO COM CAUQ</v>
          </cell>
          <cell r="D138" t="str">
            <v>M3</v>
          </cell>
          <cell r="E138">
            <v>210.3</v>
          </cell>
        </row>
        <row r="139">
          <cell r="B139" t="str">
            <v>49150</v>
          </cell>
          <cell r="C139" t="str">
            <v>RECOMPOSICAO DE REVESTIMENTO PRIMARIO</v>
          </cell>
          <cell r="D139" t="str">
            <v>M3</v>
          </cell>
          <cell r="E139">
            <v>4.4600000000000009</v>
          </cell>
        </row>
        <row r="140">
          <cell r="B140" t="str">
            <v>49154</v>
          </cell>
          <cell r="C140" t="str">
            <v>RECOMPOSICAO MANUAL DE ATERRO</v>
          </cell>
          <cell r="D140" t="str">
            <v>M3</v>
          </cell>
          <cell r="E140">
            <v>44.51</v>
          </cell>
        </row>
        <row r="141">
          <cell r="B141" t="str">
            <v>49155</v>
          </cell>
          <cell r="C141" t="str">
            <v>RECOMPOSICAO MECANICA DE ATERRO</v>
          </cell>
          <cell r="D141" t="str">
            <v>M3</v>
          </cell>
          <cell r="E141">
            <v>17.590000000000003</v>
          </cell>
        </row>
        <row r="142">
          <cell r="B142" t="str">
            <v>49160</v>
          </cell>
          <cell r="C142" t="str">
            <v>RECONSTRUCAO DE PAVIMENTO COMBASE DE BRITA GRADUADA</v>
          </cell>
          <cell r="D142" t="str">
            <v>M3</v>
          </cell>
          <cell r="E142">
            <v>74.039999999999992</v>
          </cell>
        </row>
        <row r="143">
          <cell r="B143" t="str">
            <v>49161</v>
          </cell>
          <cell r="C143" t="str">
            <v>SELAGEM DE TRINCA</v>
          </cell>
          <cell r="D143" t="str">
            <v>L</v>
          </cell>
          <cell r="E143">
            <v>2.7299999999999995</v>
          </cell>
        </row>
        <row r="144">
          <cell r="B144" t="str">
            <v>49170</v>
          </cell>
          <cell r="C144" t="str">
            <v>REMENDO PROFUNDO</v>
          </cell>
          <cell r="D144" t="str">
            <v>M3</v>
          </cell>
          <cell r="E144">
            <v>204.60999999999999</v>
          </cell>
        </row>
        <row r="145">
          <cell r="B145" t="str">
            <v>49171</v>
          </cell>
          <cell r="C145" t="str">
            <v>REMENDO PROFUNDO COM CAUQ</v>
          </cell>
          <cell r="D145" t="str">
            <v>M3</v>
          </cell>
          <cell r="E145">
            <v>218.68999999999997</v>
          </cell>
        </row>
        <row r="146">
          <cell r="B146" t="str">
            <v>49180</v>
          </cell>
          <cell r="C146" t="str">
            <v>REMOCAO MECANIZADA DE BARREIRAS</v>
          </cell>
          <cell r="D146" t="str">
            <v>M3</v>
          </cell>
          <cell r="E146">
            <v>7.81</v>
          </cell>
        </row>
        <row r="147">
          <cell r="B147" t="str">
            <v>49181</v>
          </cell>
          <cell r="C147" t="str">
            <v>REMOCAO MANUAL DE BARREIRA</v>
          </cell>
          <cell r="D147" t="str">
            <v>M3</v>
          </cell>
          <cell r="E147">
            <v>24.139999999999997</v>
          </cell>
        </row>
        <row r="148">
          <cell r="B148" t="str">
            <v>49185</v>
          </cell>
          <cell r="C148" t="str">
            <v>REPAROS EM PONTES DE MADEIRA</v>
          </cell>
          <cell r="D148" t="str">
            <v>M</v>
          </cell>
          <cell r="E148">
            <v>66.209999999999994</v>
          </cell>
        </row>
        <row r="149">
          <cell r="B149" t="str">
            <v>49190</v>
          </cell>
          <cell r="C149" t="str">
            <v>ROCADA MANUAL</v>
          </cell>
          <cell r="D149" t="str">
            <v>M2</v>
          </cell>
          <cell r="E149">
            <v>0.12</v>
          </cell>
        </row>
        <row r="150">
          <cell r="B150" t="str">
            <v>49200</v>
          </cell>
          <cell r="C150" t="str">
            <v>ROCADA MECANIZADA</v>
          </cell>
          <cell r="D150" t="str">
            <v>HA</v>
          </cell>
          <cell r="E150">
            <v>104.35</v>
          </cell>
        </row>
        <row r="151">
          <cell r="B151" t="str">
            <v>49210</v>
          </cell>
          <cell r="C151" t="str">
            <v>ROCADA MECANIZADA COSTAL</v>
          </cell>
          <cell r="D151" t="str">
            <v>M2</v>
          </cell>
          <cell r="E151">
            <v>0.05</v>
          </cell>
        </row>
        <row r="152">
          <cell r="B152" t="str">
            <v>49220</v>
          </cell>
          <cell r="C152" t="str">
            <v>TAPA BURACO COM CAUQ</v>
          </cell>
          <cell r="D152" t="str">
            <v>M3</v>
          </cell>
          <cell r="E152">
            <v>412.58</v>
          </cell>
        </row>
        <row r="153">
          <cell r="B153" t="str">
            <v>49230</v>
          </cell>
          <cell r="C153" t="str">
            <v>TAPA BURACO COM PMF</v>
          </cell>
          <cell r="D153" t="str">
            <v>M3</v>
          </cell>
          <cell r="E153">
            <v>330.47</v>
          </cell>
        </row>
        <row r="154">
          <cell r="B154" t="str">
            <v>49301</v>
          </cell>
          <cell r="C154" t="str">
            <v>ESC. MEC. DE VALAS P/OBRAS DE ARTE CORRENTES - 1A CATEG</v>
          </cell>
          <cell r="D154" t="str">
            <v>M3</v>
          </cell>
          <cell r="E154">
            <v>4.54</v>
          </cell>
        </row>
        <row r="155">
          <cell r="B155" t="str">
            <v>49302</v>
          </cell>
          <cell r="C155" t="str">
            <v>REATERRO E APILOAMENTO EM CAMADAS DE 20 CM</v>
          </cell>
          <cell r="D155" t="str">
            <v>M3</v>
          </cell>
          <cell r="E155">
            <v>6.6</v>
          </cell>
        </row>
        <row r="156">
          <cell r="B156" t="str">
            <v>49303</v>
          </cell>
          <cell r="C156" t="str">
            <v>BRITA GRADUADA (NA USINA) PARA CONSERVACAO RODOVIARIA</v>
          </cell>
          <cell r="D156" t="str">
            <v>T</v>
          </cell>
          <cell r="E156">
            <v>11.64</v>
          </cell>
        </row>
        <row r="157">
          <cell r="B157" t="str">
            <v>49400</v>
          </cell>
          <cell r="C157" t="str">
            <v>HORA MAQUINA - TRATOR COM LAMINA 140 HP</v>
          </cell>
          <cell r="D157" t="str">
            <v>H</v>
          </cell>
          <cell r="E157">
            <v>59.2</v>
          </cell>
        </row>
        <row r="158">
          <cell r="B158" t="str">
            <v>49401</v>
          </cell>
          <cell r="C158" t="str">
            <v>HORA MAQUINA - CARREGADEIRA DE PNEUS 73 HP</v>
          </cell>
          <cell r="D158" t="str">
            <v>H</v>
          </cell>
          <cell r="E158">
            <v>55.65</v>
          </cell>
        </row>
        <row r="159">
          <cell r="B159" t="str">
            <v>49402</v>
          </cell>
          <cell r="C159" t="str">
            <v>HORA MAQUINA - MOTONIVELADORA 125 HP</v>
          </cell>
          <cell r="D159" t="str">
            <v>H</v>
          </cell>
          <cell r="E159">
            <v>78.22</v>
          </cell>
        </row>
        <row r="160">
          <cell r="B160" t="str">
            <v>49403</v>
          </cell>
          <cell r="C160" t="str">
            <v>HORA MAQUINA - COMPACTADOR VIBRATORIO AUTOPROPELIDO</v>
          </cell>
          <cell r="D160" t="str">
            <v>H</v>
          </cell>
          <cell r="E160">
            <v>56.29</v>
          </cell>
        </row>
        <row r="161">
          <cell r="B161" t="str">
            <v>49404</v>
          </cell>
          <cell r="C161" t="str">
            <v>HORA MAQUINA - CAMINHAO BASCULANTE SIMPLES 204 HP</v>
          </cell>
          <cell r="D161" t="str">
            <v>H</v>
          </cell>
          <cell r="E161">
            <v>71.47</v>
          </cell>
        </row>
        <row r="162">
          <cell r="B162" t="str">
            <v>49405</v>
          </cell>
          <cell r="C162" t="str">
            <v>HORA MAQUINA - RETROESCAVADEIRA 76 HP</v>
          </cell>
          <cell r="D162" t="str">
            <v>H</v>
          </cell>
          <cell r="E162">
            <v>34.590000000000003</v>
          </cell>
        </row>
        <row r="163">
          <cell r="B163" t="str">
            <v>49406</v>
          </cell>
          <cell r="C163" t="str">
            <v>HORA MAQUINA - ESCAVADEIRA HIDRAULICA 93 HP</v>
          </cell>
          <cell r="D163" t="str">
            <v>H</v>
          </cell>
          <cell r="E163">
            <v>50.04</v>
          </cell>
        </row>
        <row r="164">
          <cell r="B164" t="str">
            <v>49410</v>
          </cell>
          <cell r="C164" t="str">
            <v>HORA-MAQUINA DE ESCAVADEIRA DRAG-LINE</v>
          </cell>
          <cell r="D164" t="str">
            <v>H</v>
          </cell>
          <cell r="E164">
            <v>69.22</v>
          </cell>
        </row>
        <row r="165">
          <cell r="B165" t="str">
            <v>49412</v>
          </cell>
          <cell r="C165" t="str">
            <v>HORA-MAQUINA DE ESCAVADEIRA CASE-POCLAIN 988</v>
          </cell>
          <cell r="D165" t="str">
            <v>H</v>
          </cell>
          <cell r="E165">
            <v>87.06</v>
          </cell>
        </row>
        <row r="166">
          <cell r="B166" t="str">
            <v>49414</v>
          </cell>
          <cell r="C166" t="str">
            <v>HORA-MAQUINA DE CARREGADEIRA MF-86</v>
          </cell>
          <cell r="D166" t="str">
            <v>H</v>
          </cell>
          <cell r="E166">
            <v>36.869999999999997</v>
          </cell>
        </row>
        <row r="167">
          <cell r="B167" t="str">
            <v>49416</v>
          </cell>
          <cell r="C167" t="str">
            <v>HORA-MAQUINA DE CAMINHAO LK 1621/42 - SIMPLES</v>
          </cell>
          <cell r="D167" t="str">
            <v>H</v>
          </cell>
          <cell r="E167">
            <v>45.15</v>
          </cell>
        </row>
        <row r="168">
          <cell r="B168" t="str">
            <v>49500</v>
          </cell>
          <cell r="C168" t="str">
            <v>TRANSPORTE LOCAL COMCAMINHAO BASCULANTE (PARA MICROB</v>
          </cell>
          <cell r="D168" t="str">
            <v>TON</v>
          </cell>
          <cell r="E168">
            <v>1.88</v>
          </cell>
        </row>
        <row r="169">
          <cell r="B169" t="str">
            <v>49510</v>
          </cell>
          <cell r="C169" t="str">
            <v>TRANSPORTE LOCAL COMCAMINHAO BASCULANTE (PARA MICROB</v>
          </cell>
          <cell r="D169" t="str">
            <v>TON</v>
          </cell>
          <cell r="E169">
            <v>0.9</v>
          </cell>
        </row>
        <row r="170">
          <cell r="B170" t="str">
            <v>49520</v>
          </cell>
          <cell r="C170" t="str">
            <v>TRANSPORTE COMERCIAL COMCAM. BASCULANTE (PARA MICROBA</v>
          </cell>
          <cell r="D170" t="str">
            <v>TON</v>
          </cell>
          <cell r="E170">
            <v>0.39</v>
          </cell>
        </row>
        <row r="171">
          <cell r="B171" t="str">
            <v>49530</v>
          </cell>
          <cell r="C171" t="str">
            <v>TRANSPORTE LOCAL COM CAMINHAO BASCULANTE ROD. PAVIM</v>
          </cell>
          <cell r="D171" t="str">
            <v>TN</v>
          </cell>
          <cell r="E171">
            <v>0.71</v>
          </cell>
        </row>
        <row r="172">
          <cell r="B172" t="str">
            <v>49540</v>
          </cell>
          <cell r="C172" t="str">
            <v>TRANSPORTE LOCAL COM CAMINHAO BASCULANTE ROD.NAO PA</v>
          </cell>
          <cell r="D172" t="str">
            <v>TN</v>
          </cell>
          <cell r="E172">
            <v>0.86</v>
          </cell>
        </row>
        <row r="173">
          <cell r="B173" t="str">
            <v>49550</v>
          </cell>
          <cell r="C173" t="str">
            <v>TRANSPORTE LOCAL COM CAMINHAO BASCULANTE (CTE)</v>
          </cell>
          <cell r="D173" t="str">
            <v>TN</v>
          </cell>
          <cell r="E173">
            <v>0.71</v>
          </cell>
        </row>
        <row r="174">
          <cell r="B174" t="str">
            <v>49560</v>
          </cell>
          <cell r="C174" t="str">
            <v>TRANSPORTE LOCAL COM CAMINHAO CARROCERIA ROD. PAVIM</v>
          </cell>
          <cell r="D174" t="str">
            <v>TN</v>
          </cell>
          <cell r="E174">
            <v>0.56999999999999995</v>
          </cell>
        </row>
        <row r="175">
          <cell r="B175" t="str">
            <v>49570</v>
          </cell>
          <cell r="C175" t="str">
            <v>TRANSPORTE LOCAL COM CAMINHAO CARROCERIA ROD.NAO PA</v>
          </cell>
          <cell r="D175" t="str">
            <v>TN</v>
          </cell>
          <cell r="E175">
            <v>0.42</v>
          </cell>
        </row>
        <row r="176">
          <cell r="B176" t="str">
            <v>49580</v>
          </cell>
          <cell r="C176" t="str">
            <v>TRANSPORTE LOCAL COM CAMINHAO CARROCERIA (CTE)</v>
          </cell>
          <cell r="D176" t="str">
            <v>TN</v>
          </cell>
          <cell r="E176">
            <v>3.4</v>
          </cell>
        </row>
        <row r="177">
          <cell r="B177" t="str">
            <v>49590</v>
          </cell>
          <cell r="C177" t="str">
            <v>TRANSPORTE COMERCIAL COMCAMINHAO BASCULANTE ROD.PAVI</v>
          </cell>
          <cell r="D177" t="str">
            <v>TN</v>
          </cell>
          <cell r="E177">
            <v>0.56999999999999995</v>
          </cell>
        </row>
        <row r="178">
          <cell r="B178" t="str">
            <v>49600</v>
          </cell>
          <cell r="C178" t="str">
            <v>TRANSPORTE COMERCIAL COMCAMINHAO BASCULANTE ROD.N.PA</v>
          </cell>
          <cell r="D178" t="str">
            <v>TN</v>
          </cell>
          <cell r="E178">
            <v>0.71</v>
          </cell>
        </row>
        <row r="179">
          <cell r="B179" t="str">
            <v>49610</v>
          </cell>
          <cell r="C179" t="str">
            <v>TRANSPORTE COMERCIAL COMCAMINHAO CARROCERIA ROD. PAVI</v>
          </cell>
          <cell r="D179" t="str">
            <v>TN</v>
          </cell>
          <cell r="E179">
            <v>0.33</v>
          </cell>
        </row>
        <row r="180">
          <cell r="B180" t="str">
            <v>49620</v>
          </cell>
          <cell r="C180" t="str">
            <v>TRANSPORTE COMERCIAL COMCAMINHAO CARROCERIA ROD.N.PA</v>
          </cell>
          <cell r="D180" t="str">
            <v>TN</v>
          </cell>
          <cell r="E180">
            <v>0.42</v>
          </cell>
        </row>
        <row r="181">
          <cell r="B181" t="str">
            <v>49630</v>
          </cell>
          <cell r="C181" t="str">
            <v>CONCRETO FCK 15 MPA - FUNDAÇÕES</v>
          </cell>
          <cell r="D181" t="str">
            <v>M3</v>
          </cell>
          <cell r="E181">
            <v>136.77000000000001</v>
          </cell>
        </row>
        <row r="182">
          <cell r="B182" t="str">
            <v>49640</v>
          </cell>
          <cell r="C182" t="str">
            <v>ARMADURA ACO CA-50  - FUNDAÇÕES - FORNEC / BENEFICIAMENTO</v>
          </cell>
          <cell r="D182" t="str">
            <v>KG</v>
          </cell>
          <cell r="E182">
            <v>1.91</v>
          </cell>
        </row>
        <row r="183">
          <cell r="B183" t="str">
            <v>49650</v>
          </cell>
          <cell r="C183" t="str">
            <v>LANÇAMENTO DE CONCRETO COM BOMBA</v>
          </cell>
          <cell r="D183" t="str">
            <v>M3</v>
          </cell>
          <cell r="E183">
            <v>18.13</v>
          </cell>
        </row>
        <row r="184">
          <cell r="B184" t="str">
            <v>49660</v>
          </cell>
          <cell r="C184" t="str">
            <v>LANÇAMENTO DE CONCRETO COM GUINDASTE</v>
          </cell>
          <cell r="D184" t="str">
            <v>M3</v>
          </cell>
          <cell r="E184">
            <v>24.94</v>
          </cell>
        </row>
        <row r="185">
          <cell r="B185" t="str">
            <v>49670</v>
          </cell>
          <cell r="C185" t="str">
            <v>LANÇAMENTO DE CONCRETO DESCARGA DIRETA</v>
          </cell>
          <cell r="D185" t="str">
            <v>M3</v>
          </cell>
          <cell r="E185">
            <v>1.63</v>
          </cell>
        </row>
        <row r="186">
          <cell r="B186" t="str">
            <v>49680</v>
          </cell>
          <cell r="C186" t="str">
            <v>ARMADURA AÇO CA-50 - COLOCAÇÃO</v>
          </cell>
          <cell r="D186" t="str">
            <v>KG</v>
          </cell>
          <cell r="E186">
            <v>0.5</v>
          </cell>
        </row>
        <row r="187">
          <cell r="B187" t="str">
            <v>49690</v>
          </cell>
          <cell r="C187" t="str">
            <v>CONCRETO PROJETADO</v>
          </cell>
          <cell r="D187" t="str">
            <v>M3</v>
          </cell>
          <cell r="E187">
            <v>336.24</v>
          </cell>
        </row>
        <row r="188">
          <cell r="B188" t="str">
            <v>49700</v>
          </cell>
          <cell r="C188" t="str">
            <v>PATIO DE VIGAS PRÉ-MOLDADAS</v>
          </cell>
          <cell r="D188" t="str">
            <v>UN</v>
          </cell>
          <cell r="E188">
            <v>25097.66</v>
          </cell>
        </row>
        <row r="189">
          <cell r="B189" t="str">
            <v>49750</v>
          </cell>
          <cell r="C189" t="str">
            <v>REBOCO E=3MM</v>
          </cell>
          <cell r="D189" t="str">
            <v>M2</v>
          </cell>
          <cell r="E189">
            <v>7.38</v>
          </cell>
        </row>
        <row r="190">
          <cell r="B190" t="str">
            <v>49800</v>
          </cell>
          <cell r="C190" t="str">
            <v>CONCRETO FCK=20 MPA - BOMBEÁVEL - C/ SLUMP 22</v>
          </cell>
          <cell r="D190" t="str">
            <v>M3</v>
          </cell>
          <cell r="E190">
            <v>178.29999999999998</v>
          </cell>
        </row>
        <row r="191">
          <cell r="B191" t="str">
            <v>49805</v>
          </cell>
          <cell r="C191" t="str">
            <v>BASES DE CONCRETO PARA PLACAS &lt;= 1,50 M²</v>
          </cell>
          <cell r="D191" t="str">
            <v>UNID</v>
          </cell>
          <cell r="E191">
            <v>78.91</v>
          </cell>
        </row>
        <row r="192">
          <cell r="B192" t="str">
            <v>49806</v>
          </cell>
          <cell r="C192" t="str">
            <v>BASES DE CONCRETO PARA PLACAS &gt; 1,50 M²</v>
          </cell>
          <cell r="D192" t="str">
            <v>UNID</v>
          </cell>
          <cell r="E192">
            <v>147.63</v>
          </cell>
        </row>
        <row r="193">
          <cell r="B193" t="str">
            <v>49807</v>
          </cell>
          <cell r="C193" t="str">
            <v>FORMA COMUM PARA SARJETAS E VALETAS</v>
          </cell>
          <cell r="D193" t="str">
            <v>M2</v>
          </cell>
          <cell r="E193">
            <v>7.3500000000000005</v>
          </cell>
        </row>
        <row r="194">
          <cell r="B194" t="str">
            <v>13010</v>
          </cell>
          <cell r="C194" t="str">
            <v>BRITA COMERCIAL</v>
          </cell>
          <cell r="D194" t="str">
            <v>M3</v>
          </cell>
          <cell r="E194" t="str">
            <v>17,50</v>
          </cell>
        </row>
        <row r="195">
          <cell r="B195" t="str">
            <v>13011</v>
          </cell>
          <cell r="C195" t="str">
            <v>PEDRISCO</v>
          </cell>
          <cell r="D195" t="str">
            <v>M3</v>
          </cell>
          <cell r="E195">
            <v>18.5</v>
          </cell>
        </row>
        <row r="196">
          <cell r="B196" t="str">
            <v>13012</v>
          </cell>
          <cell r="C196" t="str">
            <v>PÓ DE PEDRA</v>
          </cell>
          <cell r="D196" t="str">
            <v>M3</v>
          </cell>
          <cell r="E196">
            <v>17.3</v>
          </cell>
        </row>
        <row r="197">
          <cell r="B197" t="str">
            <v>13013</v>
          </cell>
          <cell r="C197" t="str">
            <v>PEDRA PULMÃO</v>
          </cell>
          <cell r="D197" t="str">
            <v>M3</v>
          </cell>
          <cell r="E197">
            <v>16.5</v>
          </cell>
        </row>
        <row r="198">
          <cell r="B198" t="str">
            <v>13019</v>
          </cell>
          <cell r="C198" t="str">
            <v>CINZA</v>
          </cell>
          <cell r="D198" t="str">
            <v>KG</v>
          </cell>
          <cell r="E198">
            <v>0.26</v>
          </cell>
        </row>
        <row r="199">
          <cell r="B199" t="str">
            <v>13020</v>
          </cell>
          <cell r="C199" t="str">
            <v>AREIA COMERCIAL</v>
          </cell>
          <cell r="D199" t="str">
            <v>M3</v>
          </cell>
          <cell r="E199">
            <v>14</v>
          </cell>
        </row>
        <row r="200">
          <cell r="B200" t="str">
            <v>13021</v>
          </cell>
          <cell r="C200" t="str">
            <v>AREIA PARA FUNDAÇÕES</v>
          </cell>
          <cell r="D200" t="str">
            <v>M3</v>
          </cell>
          <cell r="E200">
            <v>6</v>
          </cell>
        </row>
        <row r="201">
          <cell r="B201" t="str">
            <v>13030</v>
          </cell>
          <cell r="C201" t="str">
            <v>LAJOTA DE CONCRETO DE 10 CM X 30 CM</v>
          </cell>
          <cell r="D201" t="str">
            <v>M2</v>
          </cell>
          <cell r="E201" t="str">
            <v>14,20</v>
          </cell>
        </row>
        <row r="202">
          <cell r="B202" t="str">
            <v>13035</v>
          </cell>
          <cell r="C202" t="str">
            <v>BRIQUETES DE 8 CM</v>
          </cell>
          <cell r="D202" t="str">
            <v>M2</v>
          </cell>
          <cell r="E202" t="str">
            <v>16,00</v>
          </cell>
        </row>
        <row r="203">
          <cell r="B203" t="str">
            <v>13040</v>
          </cell>
          <cell r="C203" t="str">
            <v>CIMENTO 320 CP-IV</v>
          </cell>
          <cell r="D203" t="str">
            <v>KG</v>
          </cell>
          <cell r="E203" t="str">
            <v>0,26</v>
          </cell>
        </row>
        <row r="204">
          <cell r="B204" t="str">
            <v>13045</v>
          </cell>
          <cell r="C204" t="str">
            <v>BENTONITA</v>
          </cell>
          <cell r="D204" t="str">
            <v>KG</v>
          </cell>
          <cell r="E204">
            <v>0.21</v>
          </cell>
        </row>
        <row r="205">
          <cell r="B205" t="str">
            <v>13050</v>
          </cell>
          <cell r="C205" t="str">
            <v>TIJOLO MACICO</v>
          </cell>
          <cell r="D205" t="str">
            <v>UN</v>
          </cell>
          <cell r="E205" t="str">
            <v>0,08</v>
          </cell>
        </row>
        <row r="206">
          <cell r="B206" t="str">
            <v>13055</v>
          </cell>
          <cell r="C206" t="str">
            <v>TIJOLOS FURADOS DE 10X15X20</v>
          </cell>
          <cell r="D206" t="str">
            <v>UN</v>
          </cell>
          <cell r="E206" t="str">
            <v>0,10</v>
          </cell>
        </row>
        <row r="207">
          <cell r="B207" t="str">
            <v>13060</v>
          </cell>
          <cell r="C207" t="str">
            <v>PARALELEPIPEDO</v>
          </cell>
          <cell r="D207" t="str">
            <v>M2</v>
          </cell>
          <cell r="E207" t="str">
            <v>8,40</v>
          </cell>
        </row>
        <row r="208">
          <cell r="B208" t="str">
            <v>13061</v>
          </cell>
          <cell r="C208" t="str">
            <v>MEIO-FIO DE PEDRA</v>
          </cell>
          <cell r="D208" t="str">
            <v>M</v>
          </cell>
          <cell r="E208">
            <v>5.3</v>
          </cell>
        </row>
        <row r="209">
          <cell r="B209" t="str">
            <v>13080</v>
          </cell>
          <cell r="C209" t="str">
            <v>MOUROES TRIANG. DE CONCRETO L=10cm x 220 cm</v>
          </cell>
          <cell r="D209" t="str">
            <v>UN</v>
          </cell>
          <cell r="E209" t="str">
            <v>4,80</v>
          </cell>
        </row>
        <row r="210">
          <cell r="B210" t="str">
            <v>13085</v>
          </cell>
          <cell r="C210" t="str">
            <v>MOUROES CONCRETO 10 X 10 X 220</v>
          </cell>
          <cell r="D210" t="str">
            <v>UN</v>
          </cell>
          <cell r="E210" t="str">
            <v>8,00</v>
          </cell>
        </row>
        <row r="211">
          <cell r="B211" t="str">
            <v>13090</v>
          </cell>
          <cell r="C211" t="str">
            <v>MOUROES CONCRETO 15 X 15 X 220</v>
          </cell>
          <cell r="D211" t="str">
            <v>UN</v>
          </cell>
          <cell r="E211" t="str">
            <v>11,98</v>
          </cell>
        </row>
        <row r="212">
          <cell r="B212" t="str">
            <v>13100</v>
          </cell>
          <cell r="C212" t="str">
            <v>ESTICADOR DE CONCRETO 10x10x300 cm</v>
          </cell>
          <cell r="D212" t="str">
            <v>UN</v>
          </cell>
          <cell r="E212" t="str">
            <v>6,50</v>
          </cell>
        </row>
        <row r="213">
          <cell r="B213" t="str">
            <v>13120</v>
          </cell>
          <cell r="C213" t="str">
            <v>TUBO POROSO D=20 CM</v>
          </cell>
          <cell r="D213" t="str">
            <v>M</v>
          </cell>
          <cell r="E213" t="str">
            <v>7,30</v>
          </cell>
        </row>
        <row r="214">
          <cell r="B214" t="str">
            <v>13140</v>
          </cell>
          <cell r="C214" t="str">
            <v>TUBO PERFURADO D=20 CM</v>
          </cell>
          <cell r="D214" t="str">
            <v>M</v>
          </cell>
          <cell r="E214" t="str">
            <v>6,60</v>
          </cell>
        </row>
        <row r="215">
          <cell r="B215" t="str">
            <v>13145</v>
          </cell>
          <cell r="C215" t="str">
            <v>TUBO D=20 CM (SIMPLES)</v>
          </cell>
          <cell r="D215" t="str">
            <v>M</v>
          </cell>
          <cell r="E215">
            <v>6.8</v>
          </cell>
        </row>
        <row r="216">
          <cell r="B216" t="str">
            <v>13150</v>
          </cell>
          <cell r="C216" t="str">
            <v>TUBO D=30 CM (SIMPLES)</v>
          </cell>
          <cell r="D216" t="str">
            <v>M</v>
          </cell>
          <cell r="E216" t="str">
            <v>7,07</v>
          </cell>
        </row>
        <row r="217">
          <cell r="B217" t="str">
            <v>13160</v>
          </cell>
          <cell r="C217" t="str">
            <v>TUBO D=40 CM (SIMPLES)</v>
          </cell>
          <cell r="D217" t="str">
            <v>M</v>
          </cell>
          <cell r="E217" t="str">
            <v>12,00</v>
          </cell>
        </row>
        <row r="218">
          <cell r="B218" t="str">
            <v>13170</v>
          </cell>
          <cell r="C218" t="str">
            <v>TUBO D=50 CM (SIMPLES)</v>
          </cell>
          <cell r="D218" t="str">
            <v>M</v>
          </cell>
          <cell r="E218" t="str">
            <v>17,93</v>
          </cell>
        </row>
        <row r="219">
          <cell r="B219" t="str">
            <v>13180</v>
          </cell>
          <cell r="C219" t="str">
            <v>TUBO D=60 CM (SIMPLES)</v>
          </cell>
          <cell r="D219" t="str">
            <v>M</v>
          </cell>
          <cell r="E219" t="str">
            <v>23,00</v>
          </cell>
        </row>
        <row r="220">
          <cell r="B220" t="str">
            <v>13190</v>
          </cell>
          <cell r="C220" t="str">
            <v>TUBO D= 60 CM CA-1</v>
          </cell>
          <cell r="D220" t="str">
            <v>M</v>
          </cell>
          <cell r="E220" t="str">
            <v>34,65</v>
          </cell>
        </row>
        <row r="221">
          <cell r="B221" t="str">
            <v>13200</v>
          </cell>
          <cell r="C221" t="str">
            <v>TUBO D= 60 CM CA-2</v>
          </cell>
          <cell r="D221" t="str">
            <v>M</v>
          </cell>
          <cell r="E221" t="str">
            <v>41,25</v>
          </cell>
        </row>
        <row r="222">
          <cell r="B222" t="str">
            <v>13210</v>
          </cell>
          <cell r="C222" t="str">
            <v>TUBO D= 80 CM CA-2</v>
          </cell>
          <cell r="D222" t="str">
            <v>M</v>
          </cell>
          <cell r="E222" t="str">
            <v>74,25</v>
          </cell>
        </row>
        <row r="223">
          <cell r="B223" t="str">
            <v>13220</v>
          </cell>
          <cell r="C223" t="str">
            <v>TUBO D=100 CM CA-2</v>
          </cell>
          <cell r="D223" t="str">
            <v>M</v>
          </cell>
          <cell r="E223" t="str">
            <v>103,95</v>
          </cell>
        </row>
        <row r="224">
          <cell r="B224" t="str">
            <v>13230</v>
          </cell>
          <cell r="C224" t="str">
            <v>TUBO D=120 CM CA-2</v>
          </cell>
          <cell r="D224" t="str">
            <v>M</v>
          </cell>
          <cell r="E224" t="str">
            <v>137,55</v>
          </cell>
        </row>
        <row r="225">
          <cell r="B225" t="str">
            <v>13240</v>
          </cell>
          <cell r="C225" t="str">
            <v>TUBO D=150 CM CA-2</v>
          </cell>
          <cell r="D225" t="str">
            <v>M</v>
          </cell>
          <cell r="E225" t="str">
            <v>210,00</v>
          </cell>
        </row>
        <row r="226">
          <cell r="B226" t="str">
            <v>13250</v>
          </cell>
          <cell r="C226" t="str">
            <v>TUBO D=200 CM CA-2</v>
          </cell>
          <cell r="D226" t="str">
            <v>M</v>
          </cell>
          <cell r="E226" t="str">
            <v>354,45</v>
          </cell>
        </row>
        <row r="227">
          <cell r="B227" t="str">
            <v>13260</v>
          </cell>
          <cell r="C227" t="str">
            <v>TUBO D= 80 CM CA-3</v>
          </cell>
          <cell r="D227" t="str">
            <v>M</v>
          </cell>
          <cell r="E227" t="str">
            <v>78,68</v>
          </cell>
        </row>
        <row r="228">
          <cell r="B228" t="str">
            <v>13270</v>
          </cell>
          <cell r="C228" t="str">
            <v>TUBO D=100 CM CA-3</v>
          </cell>
          <cell r="D228" t="str">
            <v>M</v>
          </cell>
          <cell r="E228" t="str">
            <v>107,55</v>
          </cell>
        </row>
        <row r="229">
          <cell r="B229" t="str">
            <v>13280</v>
          </cell>
          <cell r="C229" t="str">
            <v>TUBO D=120 CM CA-3</v>
          </cell>
          <cell r="D229" t="str">
            <v>M</v>
          </cell>
          <cell r="E229" t="str">
            <v>143,70</v>
          </cell>
        </row>
        <row r="230">
          <cell r="B230" t="str">
            <v>13282</v>
          </cell>
          <cell r="C230" t="str">
            <v>TUBO D=150 CM CA-3</v>
          </cell>
          <cell r="D230" t="str">
            <v>M</v>
          </cell>
          <cell r="E230" t="str">
            <v>267,18</v>
          </cell>
        </row>
        <row r="231">
          <cell r="B231" t="str">
            <v>13300</v>
          </cell>
          <cell r="C231" t="str">
            <v>CALHA D=30 CM SIMPLES</v>
          </cell>
          <cell r="D231" t="str">
            <v>M</v>
          </cell>
          <cell r="E231" t="str">
            <v>5,70</v>
          </cell>
        </row>
        <row r="232">
          <cell r="B232" t="str">
            <v>13310</v>
          </cell>
          <cell r="C232" t="str">
            <v>CALHA D=40 CM SIMPLES</v>
          </cell>
          <cell r="D232" t="str">
            <v>M</v>
          </cell>
          <cell r="E232" t="str">
            <v>8,10</v>
          </cell>
        </row>
        <row r="233">
          <cell r="B233" t="str">
            <v>13320</v>
          </cell>
          <cell r="C233" t="str">
            <v>CALHA D=60 CM SIMPLES</v>
          </cell>
          <cell r="D233" t="str">
            <v>M</v>
          </cell>
          <cell r="E233" t="str">
            <v>15,00</v>
          </cell>
        </row>
        <row r="234">
          <cell r="B234" t="str">
            <v>13360</v>
          </cell>
          <cell r="C234" t="str">
            <v>TUBO PVC P/DRENO D=100 MM</v>
          </cell>
          <cell r="D234" t="str">
            <v>M</v>
          </cell>
          <cell r="E234" t="str">
            <v>4,75</v>
          </cell>
        </row>
        <row r="235">
          <cell r="B235" t="str">
            <v>13370</v>
          </cell>
          <cell r="C235" t="str">
            <v>TUBO PVC P/DRENO D=150 MM</v>
          </cell>
          <cell r="D235" t="str">
            <v>M</v>
          </cell>
          <cell r="E235" t="str">
            <v>9,25</v>
          </cell>
        </row>
        <row r="236">
          <cell r="B236" t="str">
            <v>13380</v>
          </cell>
          <cell r="C236" t="str">
            <v>TUBO PVC RIGIDO D= 50 MM</v>
          </cell>
          <cell r="D236" t="str">
            <v>M</v>
          </cell>
          <cell r="E236" t="str">
            <v>2,54</v>
          </cell>
        </row>
        <row r="237">
          <cell r="B237" t="str">
            <v>13390</v>
          </cell>
          <cell r="C237" t="str">
            <v>TUBO PVC RIGIDO D=100 MM</v>
          </cell>
          <cell r="D237" t="str">
            <v>M</v>
          </cell>
          <cell r="E237" t="str">
            <v>3,84</v>
          </cell>
        </row>
        <row r="238">
          <cell r="B238" t="str">
            <v>13400</v>
          </cell>
          <cell r="C238" t="str">
            <v>DESMOLDANTE P/ FORMAS</v>
          </cell>
          <cell r="D238" t="str">
            <v>L</v>
          </cell>
          <cell r="E238">
            <v>2.5299999999999998</v>
          </cell>
        </row>
        <row r="239">
          <cell r="B239" t="str">
            <v>13401</v>
          </cell>
          <cell r="C239" t="str">
            <v>MADEIRA DE LEI - SERRADA</v>
          </cell>
          <cell r="D239" t="str">
            <v>M3</v>
          </cell>
          <cell r="E239" t="str">
            <v>500,00</v>
          </cell>
        </row>
        <row r="240">
          <cell r="B240" t="str">
            <v>13405</v>
          </cell>
          <cell r="C240" t="str">
            <v>MADEIRA IV SERRADA - PINUS</v>
          </cell>
          <cell r="D240" t="str">
            <v>M3</v>
          </cell>
          <cell r="E240" t="str">
            <v>200,00</v>
          </cell>
        </row>
        <row r="241">
          <cell r="B241" t="str">
            <v>13407</v>
          </cell>
          <cell r="C241" t="str">
            <v>MADEIRA SERRADA - PINHO 3A INDUSTRIAL</v>
          </cell>
          <cell r="D241" t="str">
            <v>M3</v>
          </cell>
          <cell r="E241">
            <v>230</v>
          </cell>
        </row>
        <row r="242">
          <cell r="B242" t="str">
            <v>13408</v>
          </cell>
          <cell r="C242" t="str">
            <v>MADEIRA SERRADA - ANGICO/CANAFISTULA</v>
          </cell>
          <cell r="D242" t="str">
            <v>M3</v>
          </cell>
          <cell r="E242">
            <v>200</v>
          </cell>
        </row>
        <row r="243">
          <cell r="B243" t="str">
            <v>13409</v>
          </cell>
          <cell r="C243" t="str">
            <v>ESTRONCA DE EUCALIPTO D=0,15M</v>
          </cell>
          <cell r="D243" t="str">
            <v>M</v>
          </cell>
          <cell r="E243">
            <v>3.08</v>
          </cell>
        </row>
        <row r="244">
          <cell r="B244" t="str">
            <v>13430</v>
          </cell>
          <cell r="C244" t="str">
            <v>MULTI PLATE 100 C/EPOXI 2.7MM</v>
          </cell>
          <cell r="D244" t="str">
            <v>KG</v>
          </cell>
          <cell r="E244" t="str">
            <v>3,96</v>
          </cell>
        </row>
        <row r="245">
          <cell r="B245" t="str">
            <v>13450</v>
          </cell>
          <cell r="C245" t="str">
            <v>TUNNEL LINER C/EPOXI 2.7MM</v>
          </cell>
          <cell r="D245" t="str">
            <v>KG</v>
          </cell>
          <cell r="E245" t="str">
            <v>5,82</v>
          </cell>
        </row>
        <row r="246">
          <cell r="B246" t="str">
            <v>13470</v>
          </cell>
          <cell r="C246" t="str">
            <v>CAIBROS 3X 3 - IV</v>
          </cell>
          <cell r="D246" t="str">
            <v>M</v>
          </cell>
          <cell r="E246" t="str">
            <v>1,16</v>
          </cell>
        </row>
        <row r="247">
          <cell r="B247" t="str">
            <v>13500</v>
          </cell>
          <cell r="C247" t="str">
            <v>TRAV. FIXACAO 2X 2.3/4 - LEI</v>
          </cell>
          <cell r="D247" t="str">
            <v>M</v>
          </cell>
          <cell r="E247">
            <v>2.12</v>
          </cell>
        </row>
        <row r="248">
          <cell r="B248" t="str">
            <v>13510</v>
          </cell>
          <cell r="C248" t="str">
            <v>PRANCHAO 2X 12-LEI</v>
          </cell>
          <cell r="D248" t="str">
            <v>M</v>
          </cell>
          <cell r="E248" t="str">
            <v>7,74</v>
          </cell>
        </row>
        <row r="249">
          <cell r="B249" t="str">
            <v>13520</v>
          </cell>
          <cell r="C249" t="str">
            <v>TABUA 1X 12 - LEI</v>
          </cell>
          <cell r="D249" t="str">
            <v>M2</v>
          </cell>
          <cell r="E249" t="str">
            <v>12,71</v>
          </cell>
        </row>
        <row r="250">
          <cell r="B250" t="str">
            <v>13530</v>
          </cell>
          <cell r="C250" t="str">
            <v>TRAVESSAS 1X 6 - LEI</v>
          </cell>
          <cell r="D250" t="str">
            <v>M</v>
          </cell>
          <cell r="E250" t="str">
            <v>1,96</v>
          </cell>
        </row>
        <row r="251">
          <cell r="B251" t="str">
            <v>13540</v>
          </cell>
          <cell r="C251" t="str">
            <v>TRAVESSAS 2X 6 - LEI</v>
          </cell>
          <cell r="D251" t="str">
            <v>M</v>
          </cell>
          <cell r="E251" t="str">
            <v>3,50</v>
          </cell>
        </row>
        <row r="252">
          <cell r="B252" t="str">
            <v>13550</v>
          </cell>
          <cell r="C252" t="str">
            <v>MADEIRA 2X 10 E 3X 3 - LEI</v>
          </cell>
          <cell r="D252" t="str">
            <v>M3</v>
          </cell>
          <cell r="E252" t="str">
            <v>500,00</v>
          </cell>
        </row>
        <row r="253">
          <cell r="B253" t="str">
            <v>13560</v>
          </cell>
          <cell r="C253" t="str">
            <v>MADEIRA DE LEI 3X 4</v>
          </cell>
          <cell r="D253" t="str">
            <v>M</v>
          </cell>
          <cell r="E253" t="str">
            <v>3,87</v>
          </cell>
        </row>
        <row r="254">
          <cell r="B254" t="str">
            <v>13570</v>
          </cell>
          <cell r="C254" t="str">
            <v>MADEIRA DE LEI 6X 1</v>
          </cell>
          <cell r="D254" t="str">
            <v>M</v>
          </cell>
          <cell r="E254" t="str">
            <v>1,96</v>
          </cell>
        </row>
        <row r="255">
          <cell r="B255" t="str">
            <v>13580</v>
          </cell>
          <cell r="C255" t="str">
            <v>MADEIRA DE LEI 6X 6</v>
          </cell>
          <cell r="D255" t="str">
            <v>M</v>
          </cell>
          <cell r="E255" t="str">
            <v>11,63</v>
          </cell>
        </row>
        <row r="256">
          <cell r="B256" t="str">
            <v>13590</v>
          </cell>
          <cell r="C256" t="str">
            <v>MADEIRA DE LEI 8X 3</v>
          </cell>
          <cell r="D256" t="str">
            <v>M</v>
          </cell>
          <cell r="E256" t="str">
            <v>7,74</v>
          </cell>
        </row>
        <row r="257">
          <cell r="B257" t="str">
            <v>13600</v>
          </cell>
          <cell r="C257" t="str">
            <v>MADEIRA DE LEI 8X 8</v>
          </cell>
          <cell r="D257" t="str">
            <v>M</v>
          </cell>
          <cell r="E257" t="str">
            <v>20,67</v>
          </cell>
        </row>
        <row r="258">
          <cell r="B258" t="str">
            <v>13610</v>
          </cell>
          <cell r="C258" t="str">
            <v>VIGA 4X 10X 3.00 M - LEI</v>
          </cell>
          <cell r="D258" t="str">
            <v>M</v>
          </cell>
          <cell r="E258" t="str">
            <v>12,89</v>
          </cell>
        </row>
        <row r="259">
          <cell r="B259" t="str">
            <v>13620</v>
          </cell>
          <cell r="C259" t="str">
            <v>GUIAS 1X 4-IV</v>
          </cell>
          <cell r="D259" t="str">
            <v>M</v>
          </cell>
          <cell r="E259" t="str">
            <v>0,51</v>
          </cell>
        </row>
        <row r="260">
          <cell r="B260" t="str">
            <v>13630</v>
          </cell>
          <cell r="C260" t="str">
            <v>GUIAS 1X 6-IV</v>
          </cell>
          <cell r="D260" t="str">
            <v>M</v>
          </cell>
          <cell r="E260" t="str">
            <v>0,79</v>
          </cell>
        </row>
        <row r="261">
          <cell r="B261" t="str">
            <v>13640</v>
          </cell>
          <cell r="C261" t="str">
            <v>POSTE MADEIRA 3X 3-LEI</v>
          </cell>
          <cell r="D261" t="str">
            <v>M</v>
          </cell>
          <cell r="E261">
            <v>4</v>
          </cell>
        </row>
        <row r="262">
          <cell r="B262" t="str">
            <v>13650</v>
          </cell>
          <cell r="C262" t="str">
            <v>PLACA DE COMPENSADO 18 MM</v>
          </cell>
          <cell r="D262" t="str">
            <v>M2</v>
          </cell>
          <cell r="E262" t="str">
            <v>9,42</v>
          </cell>
        </row>
        <row r="263">
          <cell r="B263" t="str">
            <v>13651</v>
          </cell>
          <cell r="C263" t="str">
            <v>CHAPA COMPENSADA PLASTIF. 17MM</v>
          </cell>
          <cell r="D263" t="str">
            <v>M2</v>
          </cell>
          <cell r="E263" t="str">
            <v>14,88</v>
          </cell>
        </row>
        <row r="264">
          <cell r="B264" t="str">
            <v>13652</v>
          </cell>
          <cell r="C264" t="str">
            <v>CHAPA DE COMPENSADO RESINADO 14MM</v>
          </cell>
          <cell r="D264" t="str">
            <v>M2</v>
          </cell>
          <cell r="E264">
            <v>6.45</v>
          </cell>
        </row>
        <row r="265">
          <cell r="B265" t="str">
            <v>13660</v>
          </cell>
          <cell r="C265" t="str">
            <v>PECA ROLICA D=15 CM</v>
          </cell>
          <cell r="D265" t="str">
            <v>M</v>
          </cell>
          <cell r="E265" t="str">
            <v>2,50</v>
          </cell>
        </row>
        <row r="266">
          <cell r="B266" t="str">
            <v>13670</v>
          </cell>
          <cell r="C266" t="str">
            <v>PECA ROLICA D=20 CM</v>
          </cell>
          <cell r="D266" t="str">
            <v>M</v>
          </cell>
          <cell r="E266" t="str">
            <v>4,00</v>
          </cell>
        </row>
        <row r="267">
          <cell r="B267" t="str">
            <v>13680</v>
          </cell>
          <cell r="C267" t="str">
            <v>PECA ROLICA D=25 CM</v>
          </cell>
          <cell r="D267" t="str">
            <v>M</v>
          </cell>
          <cell r="E267" t="str">
            <v>5,00</v>
          </cell>
        </row>
        <row r="268">
          <cell r="B268" t="str">
            <v>13690</v>
          </cell>
          <cell r="C268" t="str">
            <v>ACO CA 25</v>
          </cell>
          <cell r="D268" t="str">
            <v>KG</v>
          </cell>
          <cell r="E268" t="str">
            <v>1,37</v>
          </cell>
        </row>
        <row r="269">
          <cell r="B269" t="str">
            <v>13700</v>
          </cell>
          <cell r="C269" t="str">
            <v>ACO CA 50</v>
          </cell>
          <cell r="D269" t="str">
            <v>KG</v>
          </cell>
          <cell r="E269" t="str">
            <v>1,37</v>
          </cell>
        </row>
        <row r="270">
          <cell r="B270" t="str">
            <v>13710</v>
          </cell>
          <cell r="C270" t="str">
            <v>ACO CA 60</v>
          </cell>
          <cell r="D270" t="str">
            <v>KG</v>
          </cell>
          <cell r="E270" t="str">
            <v>1,63</v>
          </cell>
        </row>
        <row r="271">
          <cell r="B271" t="str">
            <v>13715</v>
          </cell>
          <cell r="C271" t="str">
            <v>CORDOALHA P/PROTENSÃO - AÇO CP 190 RB</v>
          </cell>
          <cell r="D271" t="str">
            <v>KG</v>
          </cell>
          <cell r="E271">
            <v>2.4500000000000002</v>
          </cell>
        </row>
        <row r="272">
          <cell r="B272" t="str">
            <v>13717</v>
          </cell>
          <cell r="C272" t="str">
            <v>BAINHA METÁLICA GALVANIZADA DN 65 MM</v>
          </cell>
          <cell r="D272" t="str">
            <v>M</v>
          </cell>
          <cell r="E272">
            <v>3.87</v>
          </cell>
        </row>
        <row r="273">
          <cell r="B273" t="str">
            <v>13718</v>
          </cell>
          <cell r="C273" t="str">
            <v>CHUMBADORES SN 1 POL</v>
          </cell>
          <cell r="D273" t="str">
            <v>M</v>
          </cell>
          <cell r="E273">
            <v>9.6999999999999993</v>
          </cell>
        </row>
        <row r="274">
          <cell r="B274" t="str">
            <v>13720</v>
          </cell>
          <cell r="C274" t="str">
            <v>ARAME RECOZIDO</v>
          </cell>
          <cell r="D274" t="str">
            <v>KG</v>
          </cell>
          <cell r="E274" t="str">
            <v>2,44</v>
          </cell>
        </row>
        <row r="275">
          <cell r="B275" t="str">
            <v>13750</v>
          </cell>
          <cell r="C275" t="str">
            <v>CAP 40</v>
          </cell>
          <cell r="D275" t="str">
            <v>T</v>
          </cell>
          <cell r="E275" t="str">
            <v>614,25</v>
          </cell>
        </row>
        <row r="276">
          <cell r="B276" t="str">
            <v>13760</v>
          </cell>
          <cell r="C276" t="str">
            <v>CAP 20</v>
          </cell>
          <cell r="D276" t="str">
            <v>T</v>
          </cell>
          <cell r="E276" t="str">
            <v>642,15</v>
          </cell>
        </row>
        <row r="277">
          <cell r="B277" t="str">
            <v>13765</v>
          </cell>
          <cell r="C277" t="str">
            <v>ASFRIDOPE</v>
          </cell>
          <cell r="D277" t="str">
            <v>T</v>
          </cell>
          <cell r="E277">
            <v>2700</v>
          </cell>
        </row>
        <row r="278">
          <cell r="B278" t="str">
            <v>13770</v>
          </cell>
          <cell r="C278" t="str">
            <v>ASFALTO DILUIDO CM 30</v>
          </cell>
          <cell r="D278" t="str">
            <v>T</v>
          </cell>
          <cell r="E278" t="str">
            <v>882,72</v>
          </cell>
        </row>
        <row r="279">
          <cell r="B279" t="str">
            <v>13780</v>
          </cell>
          <cell r="C279" t="str">
            <v>ASFALTO DILUIDO CR 250</v>
          </cell>
          <cell r="D279" t="str">
            <v>T</v>
          </cell>
          <cell r="E279" t="str">
            <v>882,72</v>
          </cell>
        </row>
        <row r="280">
          <cell r="B280" t="str">
            <v>13790</v>
          </cell>
          <cell r="C280" t="str">
            <v>EMULSAO ASFALTICA RM 1C</v>
          </cell>
          <cell r="D280" t="str">
            <v>T</v>
          </cell>
          <cell r="E280" t="str">
            <v>630,27</v>
          </cell>
        </row>
        <row r="281">
          <cell r="B281" t="str">
            <v>13800</v>
          </cell>
          <cell r="C281" t="str">
            <v>EMULSAO ASFALTICA RM 2C</v>
          </cell>
          <cell r="D281" t="str">
            <v>T</v>
          </cell>
          <cell r="E281" t="str">
            <v>653,94</v>
          </cell>
        </row>
        <row r="282">
          <cell r="B282" t="str">
            <v>13810</v>
          </cell>
          <cell r="C282" t="str">
            <v>EMULSAO ASFALTICA RR 1C</v>
          </cell>
          <cell r="D282" t="str">
            <v>T</v>
          </cell>
          <cell r="E282" t="str">
            <v>513,90</v>
          </cell>
        </row>
        <row r="283">
          <cell r="B283" t="str">
            <v>13820</v>
          </cell>
          <cell r="C283" t="str">
            <v>EMULSAO ASFALTICA RR 2C</v>
          </cell>
          <cell r="D283" t="str">
            <v>T</v>
          </cell>
          <cell r="E283" t="str">
            <v>555,12</v>
          </cell>
        </row>
        <row r="284">
          <cell r="B284" t="str">
            <v>13830</v>
          </cell>
          <cell r="C284" t="str">
            <v>EMULSAO ASFALTICA RL 1C</v>
          </cell>
          <cell r="D284" t="str">
            <v>T</v>
          </cell>
          <cell r="E284" t="str">
            <v>607,32</v>
          </cell>
        </row>
        <row r="285">
          <cell r="B285" t="str">
            <v>13840</v>
          </cell>
          <cell r="C285" t="str">
            <v>FILLER</v>
          </cell>
          <cell r="D285" t="str">
            <v>T</v>
          </cell>
          <cell r="E285" t="str">
            <v>34,00</v>
          </cell>
        </row>
        <row r="286">
          <cell r="B286" t="str">
            <v>13850</v>
          </cell>
          <cell r="C286" t="str">
            <v>CAL HIDRADATA</v>
          </cell>
          <cell r="D286" t="str">
            <v>T</v>
          </cell>
          <cell r="E286" t="str">
            <v>110,00</v>
          </cell>
        </row>
        <row r="287">
          <cell r="B287" t="str">
            <v>13860</v>
          </cell>
          <cell r="C287" t="str">
            <v>GELATINA 60% -   7/8</v>
          </cell>
          <cell r="D287" t="str">
            <v>KG</v>
          </cell>
          <cell r="E287" t="str">
            <v>4,20</v>
          </cell>
        </row>
        <row r="288">
          <cell r="B288" t="str">
            <v>13870</v>
          </cell>
          <cell r="C288" t="str">
            <v>GELATINA 60% - 1</v>
          </cell>
          <cell r="D288" t="str">
            <v>KG</v>
          </cell>
          <cell r="E288" t="str">
            <v>4,20</v>
          </cell>
        </row>
        <row r="289">
          <cell r="B289" t="str">
            <v>13880</v>
          </cell>
          <cell r="C289" t="str">
            <v>GELATINA 60% - 2.1/2</v>
          </cell>
          <cell r="D289" t="str">
            <v>KG</v>
          </cell>
          <cell r="E289" t="str">
            <v>3,50</v>
          </cell>
        </row>
        <row r="290">
          <cell r="B290" t="str">
            <v>13890</v>
          </cell>
          <cell r="C290" t="str">
            <v>GELATINA 60% - 3</v>
          </cell>
          <cell r="D290" t="str">
            <v>KG</v>
          </cell>
          <cell r="E290" t="str">
            <v>3,50</v>
          </cell>
        </row>
        <row r="291">
          <cell r="B291" t="str">
            <v>13900</v>
          </cell>
          <cell r="C291" t="str">
            <v>ESPOLETA SIMPLES</v>
          </cell>
          <cell r="D291" t="str">
            <v>UN</v>
          </cell>
          <cell r="E291">
            <v>0.71</v>
          </cell>
        </row>
        <row r="292">
          <cell r="B292" t="str">
            <v>13910</v>
          </cell>
          <cell r="C292" t="str">
            <v>ESPOLETA ELETRICA C/FIOS</v>
          </cell>
          <cell r="D292" t="str">
            <v>M</v>
          </cell>
          <cell r="E292" t="str">
            <v>9,95</v>
          </cell>
        </row>
        <row r="293">
          <cell r="B293" t="str">
            <v>13920</v>
          </cell>
          <cell r="C293" t="str">
            <v>ESTOPIM SIMPLES</v>
          </cell>
          <cell r="D293" t="str">
            <v>M</v>
          </cell>
          <cell r="E293" t="str">
            <v>0,59</v>
          </cell>
        </row>
        <row r="294">
          <cell r="B294" t="str">
            <v>13930</v>
          </cell>
          <cell r="C294" t="str">
            <v>CORDEL DETONANTE</v>
          </cell>
          <cell r="D294" t="str">
            <v>M</v>
          </cell>
          <cell r="E294" t="str">
            <v>0,50</v>
          </cell>
        </row>
        <row r="295">
          <cell r="B295" t="str">
            <v>13935</v>
          </cell>
          <cell r="C295" t="str">
            <v>RETARDADOR DE CORDEL</v>
          </cell>
          <cell r="D295" t="str">
            <v>UN</v>
          </cell>
          <cell r="E295">
            <v>6.1</v>
          </cell>
        </row>
        <row r="296">
          <cell r="B296" t="str">
            <v>13940</v>
          </cell>
          <cell r="C296" t="str">
            <v>DINAMITE</v>
          </cell>
          <cell r="D296" t="str">
            <v>KG</v>
          </cell>
          <cell r="E296">
            <v>4.3</v>
          </cell>
        </row>
        <row r="297">
          <cell r="B297" t="str">
            <v>13950</v>
          </cell>
          <cell r="C297" t="str">
            <v>TINTA OLEO</v>
          </cell>
          <cell r="D297" t="str">
            <v>L</v>
          </cell>
          <cell r="E297">
            <v>6.15</v>
          </cell>
        </row>
        <row r="298">
          <cell r="B298" t="str">
            <v>13960</v>
          </cell>
          <cell r="C298" t="str">
            <v>TINTA SINALIZ. RODOV. BRANCA</v>
          </cell>
          <cell r="D298" t="str">
            <v>L</v>
          </cell>
          <cell r="E298">
            <v>9</v>
          </cell>
        </row>
        <row r="299">
          <cell r="B299" t="str">
            <v>13961</v>
          </cell>
          <cell r="C299" t="str">
            <v>TINTA SINALIZ. RODOV. AMARELA</v>
          </cell>
          <cell r="D299" t="str">
            <v>L</v>
          </cell>
          <cell r="E299">
            <v>9</v>
          </cell>
        </row>
        <row r="300">
          <cell r="B300" t="str">
            <v>13962</v>
          </cell>
          <cell r="C300" t="str">
            <v>MICROESFERAS DE VIDRO (PREMIX)</v>
          </cell>
          <cell r="D300" t="str">
            <v>KG</v>
          </cell>
          <cell r="E300">
            <v>2.2999999999999998</v>
          </cell>
        </row>
        <row r="301">
          <cell r="B301" t="str">
            <v>13963</v>
          </cell>
          <cell r="C301" t="str">
            <v>MICROESFERAS DE VIDRO (DROPON)</v>
          </cell>
          <cell r="D301" t="str">
            <v>KG</v>
          </cell>
          <cell r="E301">
            <v>2.2999999999999998</v>
          </cell>
        </row>
        <row r="302">
          <cell r="B302" t="str">
            <v>13964</v>
          </cell>
          <cell r="C302" t="str">
            <v>SOLVENTE TINTA SINALIZ. RODOV.</v>
          </cell>
          <cell r="D302" t="str">
            <v>L</v>
          </cell>
          <cell r="E302" t="str">
            <v>2,44</v>
          </cell>
        </row>
        <row r="303">
          <cell r="B303" t="str">
            <v>13965</v>
          </cell>
          <cell r="C303" t="str">
            <v>TINTA PARA PRÉ MARCAÇÃO</v>
          </cell>
          <cell r="D303" t="str">
            <v>L</v>
          </cell>
          <cell r="E303">
            <v>5</v>
          </cell>
        </row>
        <row r="304">
          <cell r="B304" t="str">
            <v>13970</v>
          </cell>
          <cell r="C304" t="str">
            <v>ARAME FARPADO GALV. N.16</v>
          </cell>
          <cell r="D304" t="str">
            <v>M</v>
          </cell>
          <cell r="E304" t="str">
            <v>0,15</v>
          </cell>
        </row>
        <row r="305">
          <cell r="B305" t="str">
            <v>13980</v>
          </cell>
          <cell r="C305" t="str">
            <v>ARAME LISO GALVANIZADO NUM. 16</v>
          </cell>
          <cell r="D305" t="str">
            <v>KG</v>
          </cell>
          <cell r="E305" t="str">
            <v>3,40</v>
          </cell>
        </row>
        <row r="306">
          <cell r="B306" t="str">
            <v>13985</v>
          </cell>
          <cell r="C306" t="str">
            <v>ARAME LISO GALVANIZADO NUM. 10</v>
          </cell>
          <cell r="D306" t="str">
            <v>KG</v>
          </cell>
          <cell r="E306" t="str">
            <v>3,00</v>
          </cell>
        </row>
        <row r="307">
          <cell r="B307" t="str">
            <v>13990</v>
          </cell>
          <cell r="C307" t="str">
            <v>PREGOS 17 x 27</v>
          </cell>
          <cell r="D307" t="str">
            <v>KG</v>
          </cell>
          <cell r="E307" t="str">
            <v>1,92</v>
          </cell>
        </row>
        <row r="308">
          <cell r="B308" t="str">
            <v>13991</v>
          </cell>
          <cell r="C308" t="str">
            <v>PREGOS</v>
          </cell>
          <cell r="D308" t="str">
            <v>KG</v>
          </cell>
          <cell r="E308">
            <v>1.54</v>
          </cell>
        </row>
        <row r="309">
          <cell r="B309" t="str">
            <v>13995</v>
          </cell>
          <cell r="C309" t="str">
            <v>FORMAS METÁLICAS PARA NEW JERSEY</v>
          </cell>
          <cell r="D309" t="str">
            <v>M2</v>
          </cell>
          <cell r="E309">
            <v>12</v>
          </cell>
        </row>
        <row r="310">
          <cell r="B310" t="str">
            <v>14000</v>
          </cell>
          <cell r="C310" t="str">
            <v>DOBRADICAS 3"</v>
          </cell>
          <cell r="D310" t="str">
            <v>UN</v>
          </cell>
          <cell r="E310" t="str">
            <v>2,11</v>
          </cell>
        </row>
        <row r="311">
          <cell r="B311" t="str">
            <v>14010</v>
          </cell>
          <cell r="C311" t="str">
            <v>PARAFUSOS FRANCES 1/4x1.1/2" c/porca/arrula</v>
          </cell>
          <cell r="D311" t="str">
            <v>UN</v>
          </cell>
          <cell r="E311">
            <v>0.38</v>
          </cell>
        </row>
        <row r="312">
          <cell r="B312" t="str">
            <v>14020</v>
          </cell>
          <cell r="C312" t="str">
            <v>GRAMA EM LEIVA</v>
          </cell>
          <cell r="D312" t="str">
            <v>M2</v>
          </cell>
          <cell r="E312" t="str">
            <v>2,50</v>
          </cell>
        </row>
        <row r="313">
          <cell r="B313" t="str">
            <v>14025</v>
          </cell>
          <cell r="C313" t="str">
            <v>DEFENSIVO AGRICOLA</v>
          </cell>
          <cell r="D313" t="str">
            <v>L</v>
          </cell>
          <cell r="E313" t="str">
            <v>14,90</v>
          </cell>
        </row>
        <row r="314">
          <cell r="B314" t="str">
            <v>14030</v>
          </cell>
          <cell r="C314" t="str">
            <v>ADUBO QUIMICO 7-11/9</v>
          </cell>
          <cell r="D314" t="str">
            <v>KG</v>
          </cell>
          <cell r="E314" t="str">
            <v>0,53</v>
          </cell>
        </row>
        <row r="315">
          <cell r="B315" t="str">
            <v>14035</v>
          </cell>
          <cell r="C315" t="str">
            <v>ORGANO MINERAL H2</v>
          </cell>
          <cell r="D315" t="str">
            <v>KG</v>
          </cell>
          <cell r="E315" t="str">
            <v>0,27</v>
          </cell>
        </row>
        <row r="316">
          <cell r="B316" t="str">
            <v>14040</v>
          </cell>
          <cell r="C316" t="str">
            <v>SEMENTES DE GRAMINEAS AZEVEM</v>
          </cell>
          <cell r="D316" t="str">
            <v>KG</v>
          </cell>
          <cell r="E316" t="str">
            <v>1,80</v>
          </cell>
        </row>
        <row r="317">
          <cell r="B317" t="str">
            <v>14045</v>
          </cell>
          <cell r="C317" t="str">
            <v>VEGETAL DECOMPOSTO</v>
          </cell>
          <cell r="D317" t="str">
            <v>KG</v>
          </cell>
          <cell r="E317" t="str">
            <v>0,52</v>
          </cell>
        </row>
        <row r="318">
          <cell r="B318" t="str">
            <v>14047</v>
          </cell>
          <cell r="C318" t="str">
            <v>SIGUNIT</v>
          </cell>
          <cell r="D318" t="str">
            <v>KG</v>
          </cell>
          <cell r="E318">
            <v>1.45</v>
          </cell>
        </row>
        <row r="319">
          <cell r="B319" t="str">
            <v>14050</v>
          </cell>
          <cell r="C319" t="str">
            <v>CELULOSE/ACETAMULCH</v>
          </cell>
          <cell r="D319" t="str">
            <v>KG</v>
          </cell>
          <cell r="E319" t="str">
            <v>0,60</v>
          </cell>
        </row>
        <row r="320">
          <cell r="B320" t="str">
            <v>14055</v>
          </cell>
          <cell r="C320" t="str">
            <v>TURFA CALCITADA</v>
          </cell>
          <cell r="D320" t="str">
            <v>KG</v>
          </cell>
          <cell r="E320" t="str">
            <v>0,34</v>
          </cell>
        </row>
        <row r="321">
          <cell r="B321" t="str">
            <v>14060</v>
          </cell>
          <cell r="C321" t="str">
            <v>EMULSAO AEROSOL P/HIDROSSEM.</v>
          </cell>
          <cell r="D321" t="str">
            <v>L</v>
          </cell>
          <cell r="E321" t="str">
            <v>0,45</v>
          </cell>
        </row>
        <row r="322">
          <cell r="B322" t="str">
            <v>14065</v>
          </cell>
          <cell r="C322" t="str">
            <v>UREIA</v>
          </cell>
          <cell r="D322" t="str">
            <v>KG</v>
          </cell>
          <cell r="E322" t="str">
            <v>0,52</v>
          </cell>
        </row>
        <row r="323">
          <cell r="B323" t="str">
            <v>14070</v>
          </cell>
          <cell r="C323" t="str">
            <v>DEFENSAS SIMPLES C/ACESS.</v>
          </cell>
          <cell r="D323" t="str">
            <v>M</v>
          </cell>
          <cell r="E323" t="str">
            <v>48,00</v>
          </cell>
        </row>
        <row r="324">
          <cell r="B324" t="str">
            <v>14071</v>
          </cell>
          <cell r="C324" t="str">
            <v>DEFENSA DUPLA C/ ACESSÓRIOS</v>
          </cell>
          <cell r="D324" t="str">
            <v>M</v>
          </cell>
          <cell r="E324" t="str">
            <v>88,80</v>
          </cell>
        </row>
        <row r="325">
          <cell r="B325" t="str">
            <v>14075</v>
          </cell>
          <cell r="C325" t="str">
            <v>IMPERMEABILIZANTE HIDRONORTH</v>
          </cell>
          <cell r="D325" t="str">
            <v>L</v>
          </cell>
          <cell r="E325" t="str">
            <v>5,88</v>
          </cell>
        </row>
        <row r="326">
          <cell r="B326" t="str">
            <v>14080</v>
          </cell>
          <cell r="C326" t="str">
            <v>ADITIVO DE CURA CURING</v>
          </cell>
          <cell r="D326" t="str">
            <v>L</v>
          </cell>
          <cell r="E326" t="str">
            <v>2,80</v>
          </cell>
        </row>
        <row r="327">
          <cell r="B327" t="str">
            <v>14084</v>
          </cell>
          <cell r="C327" t="str">
            <v>ADITIVO PLASTIMENT PARA CONCRETO</v>
          </cell>
          <cell r="D327" t="str">
            <v>KG</v>
          </cell>
          <cell r="E327" t="str">
            <v>22,49</v>
          </cell>
        </row>
        <row r="328">
          <cell r="B328" t="str">
            <v>14085</v>
          </cell>
          <cell r="C328" t="str">
            <v>ADESIVO ESTRUTURAL MONTAPOX</v>
          </cell>
          <cell r="D328" t="str">
            <v>KG</v>
          </cell>
          <cell r="E328" t="str">
            <v>22,50</v>
          </cell>
        </row>
        <row r="329">
          <cell r="B329" t="str">
            <v>14086</v>
          </cell>
          <cell r="C329" t="str">
            <v>ADITIVO RETARD VZ</v>
          </cell>
          <cell r="D329" t="str">
            <v>KG</v>
          </cell>
          <cell r="E329" t="str">
            <v>3,68</v>
          </cell>
        </row>
        <row r="330">
          <cell r="B330" t="str">
            <v>14087</v>
          </cell>
          <cell r="C330" t="str">
            <v>ADITIVO FIXADOR BIANCO-FIX</v>
          </cell>
          <cell r="D330" t="str">
            <v>L</v>
          </cell>
          <cell r="E330" t="str">
            <v>2,85</v>
          </cell>
        </row>
        <row r="331">
          <cell r="B331" t="str">
            <v>14090</v>
          </cell>
          <cell r="C331" t="str">
            <v>ADITIVO RETARD</v>
          </cell>
          <cell r="D331" t="str">
            <v>L</v>
          </cell>
          <cell r="E331" t="str">
            <v>2,25</v>
          </cell>
        </row>
        <row r="332">
          <cell r="B332" t="str">
            <v>14100</v>
          </cell>
          <cell r="C332" t="str">
            <v>BIDIM OP20/30/40</v>
          </cell>
          <cell r="D332" t="str">
            <v>KG</v>
          </cell>
          <cell r="E332" t="str">
            <v>8,28</v>
          </cell>
        </row>
        <row r="333">
          <cell r="B333" t="str">
            <v>14101</v>
          </cell>
          <cell r="C333" t="str">
            <v>GEOGRELHA SOLDADA - MACLINK - RESIST 100 KN/M</v>
          </cell>
          <cell r="D333" t="str">
            <v>M2</v>
          </cell>
          <cell r="E333">
            <v>20.9</v>
          </cell>
        </row>
        <row r="334">
          <cell r="B334" t="str">
            <v>14102</v>
          </cell>
          <cell r="C334" t="str">
            <v>GEOGRELHA SOLDADA - MACLINK - RESIST 200 KN/M</v>
          </cell>
          <cell r="D334" t="str">
            <v>M2</v>
          </cell>
          <cell r="E334">
            <v>28.4</v>
          </cell>
        </row>
        <row r="335">
          <cell r="B335" t="str">
            <v>14103</v>
          </cell>
          <cell r="C335" t="str">
            <v>GEOGRELHA SOLDADA - MACLINK - RESIST 300 KN/M</v>
          </cell>
          <cell r="D335" t="str">
            <v>M2</v>
          </cell>
          <cell r="E335">
            <v>37.770000000000003</v>
          </cell>
        </row>
        <row r="336">
          <cell r="B336" t="str">
            <v>14104</v>
          </cell>
          <cell r="C336" t="str">
            <v>GEOGRELHA SOLDADA - MACLINK - RESIST 400 KN/M</v>
          </cell>
          <cell r="D336" t="str">
            <v>M2</v>
          </cell>
          <cell r="E336">
            <v>71.75</v>
          </cell>
        </row>
        <row r="337">
          <cell r="B337" t="str">
            <v>14105</v>
          </cell>
          <cell r="C337" t="str">
            <v>GEOGRELHA SOLDADA - MACLINK - RESIST 500 KN/M</v>
          </cell>
          <cell r="D337" t="str">
            <v>M2</v>
          </cell>
          <cell r="E337">
            <v>85</v>
          </cell>
        </row>
        <row r="338">
          <cell r="B338" t="str">
            <v>14106</v>
          </cell>
          <cell r="C338" t="str">
            <v>GEOGRELHA SOLDADA - MACLINK - RESIST 600 KN/M</v>
          </cell>
          <cell r="D338" t="str">
            <v>M2</v>
          </cell>
          <cell r="E338">
            <v>93</v>
          </cell>
        </row>
        <row r="339">
          <cell r="B339" t="str">
            <v>14107</v>
          </cell>
          <cell r="C339" t="str">
            <v>GEOGRELHA SOLDADA - MACLINK - RESIST 700 KN/M</v>
          </cell>
          <cell r="D339" t="str">
            <v>M2</v>
          </cell>
          <cell r="E339">
            <v>111</v>
          </cell>
        </row>
        <row r="340">
          <cell r="B340" t="str">
            <v>14108</v>
          </cell>
          <cell r="C340" t="str">
            <v>GEOGRELHA SOLDADA - MACLINK - RESIST 800 KN/M</v>
          </cell>
          <cell r="D340" t="str">
            <v>M2</v>
          </cell>
          <cell r="E340">
            <v>129.15</v>
          </cell>
        </row>
        <row r="341">
          <cell r="B341" t="str">
            <v>14110</v>
          </cell>
          <cell r="C341" t="str">
            <v>COLCHAO RENO PVC H=30CM</v>
          </cell>
          <cell r="D341" t="str">
            <v>M2</v>
          </cell>
          <cell r="E341">
            <v>38</v>
          </cell>
        </row>
        <row r="342">
          <cell r="B342" t="str">
            <v>14112</v>
          </cell>
          <cell r="C342" t="str">
            <v>COLCHAO RENO PVC H=23CM</v>
          </cell>
          <cell r="D342" t="str">
            <v>M2</v>
          </cell>
          <cell r="E342">
            <v>32</v>
          </cell>
        </row>
        <row r="343">
          <cell r="B343" t="str">
            <v>14114</v>
          </cell>
          <cell r="C343" t="str">
            <v>COLCHAO RENO PVC H=17CM</v>
          </cell>
          <cell r="D343" t="str">
            <v>M2</v>
          </cell>
          <cell r="E343">
            <v>25.96</v>
          </cell>
        </row>
        <row r="344">
          <cell r="B344" t="str">
            <v>14120</v>
          </cell>
          <cell r="C344" t="str">
            <v>SACOS DE POLIPROPILENO</v>
          </cell>
          <cell r="D344" t="str">
            <v>UN</v>
          </cell>
          <cell r="E344" t="str">
            <v>0,60</v>
          </cell>
        </row>
        <row r="345">
          <cell r="B345" t="str">
            <v>14130</v>
          </cell>
          <cell r="C345" t="str">
            <v>SERIE DE BROCAS 1.1/2</v>
          </cell>
          <cell r="D345" t="str">
            <v>UN</v>
          </cell>
          <cell r="E345" t="str">
            <v>3.099,00</v>
          </cell>
        </row>
        <row r="346">
          <cell r="B346" t="str">
            <v>14140</v>
          </cell>
          <cell r="C346" t="str">
            <v>BROCA INTEGRAL</v>
          </cell>
          <cell r="D346" t="str">
            <v>UN</v>
          </cell>
          <cell r="E346">
            <v>197</v>
          </cell>
        </row>
        <row r="347">
          <cell r="B347" t="str">
            <v>14180</v>
          </cell>
          <cell r="C347" t="str">
            <v>PUNHO,HASTE,LUVA E BITS</v>
          </cell>
          <cell r="D347" t="str">
            <v>UN</v>
          </cell>
          <cell r="E347" t="str">
            <v>0,48</v>
          </cell>
        </row>
        <row r="348">
          <cell r="B348" t="str">
            <v>14181</v>
          </cell>
          <cell r="C348" t="str">
            <v>PUNHO</v>
          </cell>
          <cell r="D348" t="str">
            <v>UN</v>
          </cell>
          <cell r="E348">
            <v>422</v>
          </cell>
        </row>
        <row r="349">
          <cell r="B349" t="str">
            <v>14182</v>
          </cell>
          <cell r="C349" t="str">
            <v>HASTE</v>
          </cell>
          <cell r="D349" t="str">
            <v>UN</v>
          </cell>
          <cell r="E349">
            <v>564</v>
          </cell>
        </row>
        <row r="350">
          <cell r="B350" t="str">
            <v>14183</v>
          </cell>
          <cell r="C350" t="str">
            <v>LUVA</v>
          </cell>
          <cell r="D350" t="str">
            <v>UN</v>
          </cell>
          <cell r="E350">
            <v>145</v>
          </cell>
        </row>
        <row r="351">
          <cell r="B351" t="str">
            <v>14184</v>
          </cell>
          <cell r="C351" t="str">
            <v>BITS</v>
          </cell>
          <cell r="D351" t="str">
            <v>UN</v>
          </cell>
          <cell r="E351">
            <v>570</v>
          </cell>
        </row>
        <row r="352">
          <cell r="B352" t="str">
            <v>14185</v>
          </cell>
          <cell r="C352" t="str">
            <v>GRAXA GRAFITADA</v>
          </cell>
          <cell r="D352" t="str">
            <v>KG</v>
          </cell>
          <cell r="E352">
            <v>10.3</v>
          </cell>
        </row>
        <row r="353">
          <cell r="B353" t="str">
            <v>14190</v>
          </cell>
          <cell r="C353" t="str">
            <v>CHAPA 18 ZINCADA E PRE-PINTADA</v>
          </cell>
          <cell r="D353" t="str">
            <v>M2</v>
          </cell>
          <cell r="E353">
            <v>46.08</v>
          </cell>
        </row>
        <row r="354">
          <cell r="B354" t="str">
            <v>14191</v>
          </cell>
          <cell r="C354" t="str">
            <v>CHAPA ALUMINIO P/PLACAS - 2MM</v>
          </cell>
          <cell r="D354" t="str">
            <v>M2</v>
          </cell>
          <cell r="E354">
            <v>54.85</v>
          </cell>
        </row>
        <row r="355">
          <cell r="B355" t="str">
            <v>14192</v>
          </cell>
          <cell r="C355" t="str">
            <v>ACES. PLACAS ALUM. P/PORTICOS</v>
          </cell>
          <cell r="D355" t="str">
            <v>M2</v>
          </cell>
          <cell r="E355">
            <v>109.7</v>
          </cell>
        </row>
        <row r="356">
          <cell r="B356" t="str">
            <v>14196</v>
          </cell>
          <cell r="C356" t="str">
            <v>PELIC. REFL. ESFERAS INCL. GT</v>
          </cell>
          <cell r="D356" t="str">
            <v>M2</v>
          </cell>
          <cell r="E356">
            <v>71.739999999999995</v>
          </cell>
        </row>
        <row r="357">
          <cell r="B357" t="str">
            <v>14197</v>
          </cell>
          <cell r="C357" t="str">
            <v>PELICULA VINILICA N/REFLETIVA</v>
          </cell>
          <cell r="D357" t="str">
            <v>M2</v>
          </cell>
          <cell r="E357">
            <v>39.14</v>
          </cell>
        </row>
        <row r="358">
          <cell r="B358" t="str">
            <v>14198</v>
          </cell>
          <cell r="C358" t="str">
            <v>PELIC.REFL.ESF.ENCAPSULADAS AI</v>
          </cell>
          <cell r="D358" t="str">
            <v>M2</v>
          </cell>
          <cell r="E358">
            <v>168.97</v>
          </cell>
        </row>
        <row r="359">
          <cell r="B359" t="str">
            <v>14199</v>
          </cell>
          <cell r="C359" t="str">
            <v>PELIC.REFL.LENTES PRISMAT. GD</v>
          </cell>
          <cell r="D359" t="str">
            <v>M2</v>
          </cell>
          <cell r="E359">
            <v>392.84</v>
          </cell>
        </row>
        <row r="360">
          <cell r="B360" t="str">
            <v>14200</v>
          </cell>
          <cell r="C360" t="str">
            <v>BALISADOR DE CONCRETO</v>
          </cell>
          <cell r="D360" t="str">
            <v>UN</v>
          </cell>
          <cell r="E360" t="str">
            <v>26,50</v>
          </cell>
        </row>
        <row r="361">
          <cell r="B361" t="str">
            <v>14210</v>
          </cell>
          <cell r="C361" t="str">
            <v>TACHOES MONO-REFLETIVOS</v>
          </cell>
          <cell r="D361" t="str">
            <v>UN</v>
          </cell>
          <cell r="E361">
            <v>11</v>
          </cell>
        </row>
        <row r="362">
          <cell r="B362" t="str">
            <v>14211</v>
          </cell>
          <cell r="C362" t="str">
            <v>TACHOES BI-REFLETIVOS</v>
          </cell>
          <cell r="D362" t="str">
            <v>UN</v>
          </cell>
          <cell r="E362">
            <v>12</v>
          </cell>
        </row>
        <row r="363">
          <cell r="B363" t="str">
            <v>14212</v>
          </cell>
          <cell r="C363" t="str">
            <v>TACHINHAS MONO-REFLETIVAS</v>
          </cell>
          <cell r="D363" t="str">
            <v>UN</v>
          </cell>
          <cell r="E363">
            <v>4.5999999999999996</v>
          </cell>
        </row>
        <row r="364">
          <cell r="B364" t="str">
            <v>14213</v>
          </cell>
          <cell r="C364" t="str">
            <v>TACHINHAS BI-REFLETIVAS</v>
          </cell>
          <cell r="D364" t="str">
            <v>UN</v>
          </cell>
          <cell r="E364">
            <v>5.6</v>
          </cell>
        </row>
        <row r="365">
          <cell r="B365" t="str">
            <v>14214</v>
          </cell>
          <cell r="C365" t="str">
            <v>COLA PARA TACHINHAS E TACHOES</v>
          </cell>
          <cell r="D365" t="str">
            <v>KG</v>
          </cell>
          <cell r="E365" t="str">
            <v>5,17</v>
          </cell>
        </row>
        <row r="366">
          <cell r="B366" t="str">
            <v>14215</v>
          </cell>
          <cell r="C366" t="str">
            <v>TACHAO NAO REFLETIVO</v>
          </cell>
          <cell r="D366" t="str">
            <v>UN</v>
          </cell>
          <cell r="E366">
            <v>13</v>
          </cell>
        </row>
        <row r="367">
          <cell r="B367" t="str">
            <v>14216</v>
          </cell>
          <cell r="C367" t="str">
            <v>CALOTA ESFERICA D=15CM X 4CM</v>
          </cell>
          <cell r="D367" t="str">
            <v>UN</v>
          </cell>
          <cell r="E367">
            <v>11</v>
          </cell>
        </row>
        <row r="368">
          <cell r="B368" t="str">
            <v>14220</v>
          </cell>
          <cell r="C368" t="str">
            <v>GABIAO CX.GALV.H=0.50 M</v>
          </cell>
          <cell r="D368" t="str">
            <v>M3</v>
          </cell>
          <cell r="E368" t="str">
            <v>80,30</v>
          </cell>
        </row>
        <row r="369">
          <cell r="B369" t="str">
            <v>14225</v>
          </cell>
          <cell r="C369" t="str">
            <v>GABIAO CAIXA PVC H=0.5M</v>
          </cell>
          <cell r="D369" t="str">
            <v>M3</v>
          </cell>
          <cell r="E369" t="str">
            <v>95,70</v>
          </cell>
        </row>
        <row r="370">
          <cell r="B370" t="str">
            <v>14230</v>
          </cell>
          <cell r="C370" t="str">
            <v>GABIAO CX.GALV.H=1.00 M</v>
          </cell>
          <cell r="D370" t="str">
            <v>M3</v>
          </cell>
          <cell r="E370" t="str">
            <v>57,75</v>
          </cell>
        </row>
        <row r="371">
          <cell r="B371" t="str">
            <v>14235</v>
          </cell>
          <cell r="C371" t="str">
            <v>GABIAO CAIXA PVC H=1.0M</v>
          </cell>
          <cell r="D371" t="str">
            <v>M3</v>
          </cell>
          <cell r="E371" t="str">
            <v>66,88</v>
          </cell>
        </row>
        <row r="372">
          <cell r="B372" t="str">
            <v>14250</v>
          </cell>
          <cell r="C372" t="str">
            <v>APARELHO APOIO DE NEOPRENE</v>
          </cell>
          <cell r="D372" t="str">
            <v>KG</v>
          </cell>
          <cell r="E372" t="str">
            <v>17,00</v>
          </cell>
        </row>
        <row r="373">
          <cell r="B373" t="str">
            <v>14255</v>
          </cell>
          <cell r="C373" t="str">
            <v>APARELHOS DE APOIO NEOPRENE</v>
          </cell>
          <cell r="D373" t="str">
            <v>DM</v>
          </cell>
          <cell r="E373" t="str">
            <v>30,00</v>
          </cell>
        </row>
        <row r="374">
          <cell r="B374" t="str">
            <v>14260</v>
          </cell>
          <cell r="C374" t="str">
            <v>OXIGENIO</v>
          </cell>
          <cell r="D374" t="str">
            <v>M3</v>
          </cell>
          <cell r="E374" t="str">
            <v>10,00</v>
          </cell>
        </row>
        <row r="375">
          <cell r="B375" t="str">
            <v>14270</v>
          </cell>
          <cell r="C375" t="str">
            <v>ACETILENO</v>
          </cell>
          <cell r="D375" t="str">
            <v>KG</v>
          </cell>
          <cell r="E375" t="str">
            <v>18,00</v>
          </cell>
        </row>
        <row r="376">
          <cell r="B376" t="str">
            <v>14280</v>
          </cell>
          <cell r="C376" t="str">
            <v>OXIGENIO+ACETILENO</v>
          </cell>
          <cell r="D376" t="str">
            <v>KG</v>
          </cell>
          <cell r="E376" t="str">
            <v>30,00</v>
          </cell>
        </row>
        <row r="377">
          <cell r="B377" t="str">
            <v>14290</v>
          </cell>
          <cell r="C377" t="str">
            <v>CHAPA DE ACO DE 3/8</v>
          </cell>
          <cell r="D377" t="str">
            <v>KG</v>
          </cell>
          <cell r="E377" t="str">
            <v>1,49</v>
          </cell>
        </row>
        <row r="378">
          <cell r="B378" t="str">
            <v>14300</v>
          </cell>
          <cell r="C378" t="str">
            <v>TRILHO TR 32</v>
          </cell>
          <cell r="D378" t="str">
            <v>KG</v>
          </cell>
          <cell r="E378" t="str">
            <v>0,69</v>
          </cell>
        </row>
        <row r="379">
          <cell r="B379" t="str">
            <v>14310</v>
          </cell>
          <cell r="C379" t="str">
            <v>TRILHO TR 37</v>
          </cell>
          <cell r="D379" t="str">
            <v>KG</v>
          </cell>
          <cell r="E379" t="str">
            <v>0,69</v>
          </cell>
        </row>
        <row r="380">
          <cell r="B380" t="str">
            <v>14315</v>
          </cell>
          <cell r="C380" t="str">
            <v>TRILHO TR 45</v>
          </cell>
          <cell r="D380" t="str">
            <v>KG</v>
          </cell>
          <cell r="E380">
            <v>0.69</v>
          </cell>
        </row>
        <row r="381">
          <cell r="B381" t="str">
            <v>14316</v>
          </cell>
          <cell r="C381" t="str">
            <v>PERFIL METÁLICO I 10"/12"</v>
          </cell>
          <cell r="D381" t="str">
            <v>KG</v>
          </cell>
          <cell r="E381">
            <v>1.8</v>
          </cell>
        </row>
        <row r="382">
          <cell r="B382" t="str">
            <v>14320</v>
          </cell>
          <cell r="C382" t="str">
            <v>ELETRODOS P/SOLDA</v>
          </cell>
          <cell r="D382" t="str">
            <v>KG</v>
          </cell>
          <cell r="E382" t="str">
            <v>4,41</v>
          </cell>
        </row>
        <row r="383">
          <cell r="B383" t="str">
            <v>14330</v>
          </cell>
          <cell r="C383" t="str">
            <v>PORTICO V=14,80m - A=&lt;12 m2 - 162Km/h</v>
          </cell>
          <cell r="D383" t="str">
            <v>UN</v>
          </cell>
          <cell r="E383">
            <v>10890</v>
          </cell>
        </row>
        <row r="384">
          <cell r="B384" t="str">
            <v>14333</v>
          </cell>
          <cell r="C384" t="str">
            <v>SEMI-PORTICO V=7.20M-A&lt;=6.0M2 - 162 Km/h</v>
          </cell>
          <cell r="D384" t="str">
            <v>UN</v>
          </cell>
          <cell r="E384">
            <v>6600</v>
          </cell>
        </row>
        <row r="385">
          <cell r="B385" t="str">
            <v>14500</v>
          </cell>
          <cell r="C385" t="str">
            <v>DORMENTE (1,40X0,20X0,15)</v>
          </cell>
          <cell r="D385" t="str">
            <v>UN</v>
          </cell>
          <cell r="E385">
            <v>20</v>
          </cell>
        </row>
        <row r="386">
          <cell r="B386" t="str">
            <v>15100</v>
          </cell>
          <cell r="C386" t="str">
            <v>ARMADURAS NERVURADAS E GALVANIZADAS</v>
          </cell>
          <cell r="D386" t="str">
            <v>KG</v>
          </cell>
          <cell r="E386">
            <v>4.3499999999999996</v>
          </cell>
        </row>
        <row r="387">
          <cell r="B387" t="str">
            <v>15110</v>
          </cell>
          <cell r="C387" t="str">
            <v>PARAFUSOS ESPECIAIS</v>
          </cell>
          <cell r="D387" t="str">
            <v>UN</v>
          </cell>
          <cell r="E387">
            <v>0.74</v>
          </cell>
        </row>
        <row r="388">
          <cell r="B388" t="str">
            <v>15120</v>
          </cell>
          <cell r="C388" t="str">
            <v>APOIOS DE EPDM</v>
          </cell>
          <cell r="D388" t="str">
            <v>UN</v>
          </cell>
          <cell r="E388">
            <v>2.85</v>
          </cell>
        </row>
        <row r="389">
          <cell r="B389" t="str">
            <v>15130</v>
          </cell>
          <cell r="C389" t="str">
            <v>ESPUMA DE POLIURETANO</v>
          </cell>
          <cell r="D389" t="str">
            <v>UN</v>
          </cell>
          <cell r="E389">
            <v>1</v>
          </cell>
        </row>
        <row r="390">
          <cell r="B390" t="str">
            <v>15140</v>
          </cell>
          <cell r="C390" t="str">
            <v>LIGAÇÕES GALVANIZADAS</v>
          </cell>
          <cell r="D390" t="str">
            <v>UN</v>
          </cell>
          <cell r="E390">
            <v>2.17</v>
          </cell>
        </row>
        <row r="391">
          <cell r="B391" t="str">
            <v>15200</v>
          </cell>
          <cell r="C391" t="str">
            <v>CABO DE AÇO D=4,76 MM</v>
          </cell>
          <cell r="D391" t="str">
            <v>M</v>
          </cell>
          <cell r="E391">
            <v>2.5</v>
          </cell>
        </row>
        <row r="392">
          <cell r="B392" t="str">
            <v>15210</v>
          </cell>
          <cell r="C392" t="str">
            <v>OLEO ESP. P/DESMOLDE DE FORMAS METALICAS</v>
          </cell>
          <cell r="D392" t="str">
            <v>L</v>
          </cell>
          <cell r="E392">
            <v>2</v>
          </cell>
        </row>
        <row r="393">
          <cell r="B393" t="str">
            <v>15300</v>
          </cell>
          <cell r="C393" t="str">
            <v>CUNHAS DE MADEIRA</v>
          </cell>
          <cell r="D393" t="str">
            <v>UN</v>
          </cell>
          <cell r="E393">
            <v>0.1</v>
          </cell>
        </row>
        <row r="394">
          <cell r="B394" t="str">
            <v>15310</v>
          </cell>
          <cell r="C394" t="str">
            <v>SARGENTOS</v>
          </cell>
          <cell r="D394" t="str">
            <v>UN</v>
          </cell>
          <cell r="E394">
            <v>20</v>
          </cell>
        </row>
        <row r="395">
          <cell r="B395" t="str">
            <v>15320</v>
          </cell>
          <cell r="C395" t="str">
            <v>TABUAS DE PINHO COM 30CM DE LARGURA</v>
          </cell>
          <cell r="D395" t="str">
            <v>M</v>
          </cell>
          <cell r="E395">
            <v>2.9</v>
          </cell>
        </row>
        <row r="396">
          <cell r="B396" t="str">
            <v>15330</v>
          </cell>
          <cell r="C396" t="str">
            <v>SARRAFOS DE MADEIRA COM 10CM DE LARGURA</v>
          </cell>
          <cell r="D396" t="str">
            <v>M</v>
          </cell>
          <cell r="E396">
            <v>1.6</v>
          </cell>
        </row>
        <row r="397">
          <cell r="B397" t="str">
            <v>15340</v>
          </cell>
          <cell r="C397" t="str">
            <v>ESTACAS DE MADEIRA</v>
          </cell>
          <cell r="D397" t="str">
            <v>UN</v>
          </cell>
          <cell r="E397">
            <v>0.6</v>
          </cell>
        </row>
        <row r="398">
          <cell r="B398" t="str">
            <v>16001</v>
          </cell>
          <cell r="C398" t="str">
            <v>TUBO DE CONCRETO D=50CM - CA1</v>
          </cell>
          <cell r="D398" t="str">
            <v>UN</v>
          </cell>
          <cell r="E398" t="str">
            <v>26,57</v>
          </cell>
        </row>
        <row r="399">
          <cell r="B399" t="str">
            <v>16002</v>
          </cell>
          <cell r="C399" t="str">
            <v>EMENDAS DE ESTACAS 30X30CM</v>
          </cell>
          <cell r="D399" t="str">
            <v>UN</v>
          </cell>
          <cell r="E399">
            <v>74.400000000000006</v>
          </cell>
        </row>
        <row r="400">
          <cell r="B400" t="str">
            <v>16003</v>
          </cell>
          <cell r="C400" t="str">
            <v>ANEL PARA SOLDA 30X30CM</v>
          </cell>
          <cell r="D400" t="str">
            <v>UN</v>
          </cell>
          <cell r="E400">
            <v>29.9</v>
          </cell>
        </row>
        <row r="401">
          <cell r="B401" t="str">
            <v>16004</v>
          </cell>
          <cell r="C401" t="str">
            <v>EMENDAS DE ESTACAS 26X26CM</v>
          </cell>
          <cell r="D401" t="str">
            <v>UN</v>
          </cell>
          <cell r="E401">
            <v>57.4</v>
          </cell>
        </row>
        <row r="402">
          <cell r="B402" t="str">
            <v>16005</v>
          </cell>
          <cell r="C402" t="str">
            <v>ANEL PARA SOLDA 26X26CM</v>
          </cell>
          <cell r="D402" t="str">
            <v>UN</v>
          </cell>
          <cell r="E402">
            <v>28.6</v>
          </cell>
        </row>
        <row r="403">
          <cell r="B403" t="str">
            <v>16006</v>
          </cell>
          <cell r="C403" t="str">
            <v>ESTACAS CONCR.30X30CM  (FORNECIMENTO)</v>
          </cell>
          <cell r="D403" t="str">
            <v>M</v>
          </cell>
          <cell r="E403">
            <v>43.35</v>
          </cell>
        </row>
        <row r="404">
          <cell r="B404" t="str">
            <v>16007</v>
          </cell>
          <cell r="C404" t="str">
            <v>ESTACAS CONCR.26X26CM (FORNECIMENTO)</v>
          </cell>
          <cell r="D404" t="str">
            <v>M</v>
          </cell>
          <cell r="E404">
            <v>35.049999999999997</v>
          </cell>
        </row>
        <row r="405">
          <cell r="B405" t="str">
            <v>16008</v>
          </cell>
          <cell r="C405" t="str">
            <v>TUBO PVC 75MM</v>
          </cell>
          <cell r="D405" t="str">
            <v>M</v>
          </cell>
          <cell r="E405" t="str">
            <v>3,24</v>
          </cell>
        </row>
        <row r="406">
          <cell r="B406" t="str">
            <v>16012</v>
          </cell>
          <cell r="C406" t="str">
            <v>DISCO DE VIDIA 9' P/ESMERILHADEIRA</v>
          </cell>
          <cell r="D406" t="str">
            <v>UN</v>
          </cell>
          <cell r="E406" t="str">
            <v>4,31</v>
          </cell>
        </row>
        <row r="407">
          <cell r="B407" t="str">
            <v>16024</v>
          </cell>
          <cell r="C407" t="str">
            <v>TELA DE ARAME C/FIO 14 DE 2.5</v>
          </cell>
          <cell r="D407" t="str">
            <v>M2</v>
          </cell>
          <cell r="E407" t="str">
            <v>3,28</v>
          </cell>
        </row>
        <row r="408">
          <cell r="B408" t="str">
            <v>16026</v>
          </cell>
          <cell r="C408" t="str">
            <v>MUDA DE ARVORE SELECIONADA</v>
          </cell>
          <cell r="D408" t="str">
            <v>UN</v>
          </cell>
          <cell r="E408" t="str">
            <v>2,00</v>
          </cell>
        </row>
        <row r="409">
          <cell r="B409" t="str">
            <v>16037</v>
          </cell>
          <cell r="C409" t="str">
            <v>TAMPA F. FUND. P/POCO VISITA D=60cm</v>
          </cell>
          <cell r="D409" t="str">
            <v>UN</v>
          </cell>
          <cell r="E409" t="str">
            <v>110,00</v>
          </cell>
        </row>
        <row r="410">
          <cell r="B410" t="str">
            <v>16038</v>
          </cell>
          <cell r="C410" t="str">
            <v>TRILHO TR 57</v>
          </cell>
          <cell r="D410" t="str">
            <v>KG</v>
          </cell>
          <cell r="E410" t="str">
            <v>0,69</v>
          </cell>
        </row>
        <row r="411">
          <cell r="B411" t="str">
            <v>16052</v>
          </cell>
          <cell r="C411" t="str">
            <v>MUDAS DE LIRIO AMARELO</v>
          </cell>
          <cell r="D411" t="str">
            <v>UN</v>
          </cell>
          <cell r="E411" t="str">
            <v>0,40</v>
          </cell>
        </row>
        <row r="412">
          <cell r="B412" t="str">
            <v>16054</v>
          </cell>
          <cell r="C412" t="str">
            <v>GROUT</v>
          </cell>
          <cell r="D412" t="str">
            <v>KG</v>
          </cell>
          <cell r="E412" t="str">
            <v>0,52</v>
          </cell>
        </row>
        <row r="413">
          <cell r="B413" t="str">
            <v>16057</v>
          </cell>
          <cell r="C413" t="str">
            <v>TUBO ACO GALVANIZADO DN 100mm - E=2mm</v>
          </cell>
          <cell r="D413" t="str">
            <v>M</v>
          </cell>
          <cell r="E413" t="str">
            <v>31,00</v>
          </cell>
        </row>
        <row r="414">
          <cell r="B414" t="str">
            <v>16058</v>
          </cell>
          <cell r="C414" t="str">
            <v>CHAPA DE ACO DE 3/16</v>
          </cell>
          <cell r="D414" t="str">
            <v>KG</v>
          </cell>
          <cell r="E414" t="str">
            <v>1,36</v>
          </cell>
        </row>
        <row r="415">
          <cell r="B415" t="str">
            <v>16059</v>
          </cell>
          <cell r="C415" t="str">
            <v>COLCHAO RENO PVC H=0.23M</v>
          </cell>
          <cell r="D415" t="str">
            <v>M2</v>
          </cell>
          <cell r="E415" t="str">
            <v>29,92</v>
          </cell>
        </row>
        <row r="416">
          <cell r="B416" t="str">
            <v>16060</v>
          </cell>
          <cell r="C416" t="str">
            <v>GABIAO SACO PVC DE 5.0 X 0.65M</v>
          </cell>
          <cell r="D416" t="str">
            <v>PC</v>
          </cell>
          <cell r="E416" t="str">
            <v>117,97</v>
          </cell>
        </row>
        <row r="417">
          <cell r="B417" t="str">
            <v>16061</v>
          </cell>
          <cell r="C417" t="str">
            <v>ESTACAS CONCR.23X23CM (FORNECIMENTO)</v>
          </cell>
          <cell r="D417" t="str">
            <v>M</v>
          </cell>
          <cell r="E417">
            <v>28.75</v>
          </cell>
        </row>
        <row r="418">
          <cell r="B418" t="str">
            <v>16062</v>
          </cell>
          <cell r="C418" t="str">
            <v>EMENDA DE ESTACAS 23X23CM</v>
          </cell>
          <cell r="D418" t="str">
            <v>UN</v>
          </cell>
          <cell r="E418">
            <v>46.05</v>
          </cell>
        </row>
        <row r="419">
          <cell r="B419" t="str">
            <v>16063</v>
          </cell>
          <cell r="C419" t="str">
            <v>ANEL PARA SOLDA 23X23CM</v>
          </cell>
          <cell r="D419" t="str">
            <v>UN</v>
          </cell>
          <cell r="E419">
            <v>27.6</v>
          </cell>
        </row>
        <row r="420">
          <cell r="B420" t="str">
            <v>16065</v>
          </cell>
          <cell r="C420" t="str">
            <v>EMENDA (SUPLEMENTO) ESTACA D=17CM</v>
          </cell>
          <cell r="D420" t="str">
            <v>UN</v>
          </cell>
          <cell r="E420">
            <v>12</v>
          </cell>
        </row>
        <row r="421">
          <cell r="B421" t="str">
            <v>16066</v>
          </cell>
          <cell r="C421" t="str">
            <v>ESTACA CONCRETO PRÉ MOLDADA 17 CM 21/23 TON</v>
          </cell>
          <cell r="D421" t="str">
            <v>M</v>
          </cell>
          <cell r="E421">
            <v>8</v>
          </cell>
        </row>
        <row r="422">
          <cell r="B422" t="str">
            <v>16067</v>
          </cell>
          <cell r="C422" t="str">
            <v>ESTACA CONCRETO PRÉ MOLDADA 23 CM 47/50 TON</v>
          </cell>
          <cell r="D422" t="str">
            <v>M</v>
          </cell>
          <cell r="E422">
            <v>14</v>
          </cell>
        </row>
        <row r="423">
          <cell r="B423" t="str">
            <v>16068</v>
          </cell>
          <cell r="C423" t="str">
            <v>ESTACA CONCRETO PRÉ MOLDADA 26 CM 64 TON</v>
          </cell>
          <cell r="D423" t="str">
            <v>M</v>
          </cell>
          <cell r="E423">
            <v>19</v>
          </cell>
        </row>
        <row r="424">
          <cell r="B424" t="str">
            <v>16069</v>
          </cell>
          <cell r="C424" t="str">
            <v>ESTACA CONCRETO PRÉ MOLDADA 33 CM 82 TON</v>
          </cell>
          <cell r="D424" t="str">
            <v>M</v>
          </cell>
          <cell r="E424">
            <v>36</v>
          </cell>
        </row>
        <row r="425">
          <cell r="B425" t="str">
            <v>16070</v>
          </cell>
          <cell r="C425" t="str">
            <v>ESTACA CONCRETO PRÉ MOLDADA 38 CM 100 TON</v>
          </cell>
          <cell r="D425" t="str">
            <v>M</v>
          </cell>
          <cell r="E425">
            <v>45</v>
          </cell>
        </row>
        <row r="426">
          <cell r="B426" t="str">
            <v>16072</v>
          </cell>
          <cell r="C426" t="str">
            <v>TUBO ACO GALVANIZADO DN 50mm - E=2mm</v>
          </cell>
          <cell r="D426" t="str">
            <v>M</v>
          </cell>
          <cell r="E426" t="str">
            <v>12,45</v>
          </cell>
        </row>
        <row r="427">
          <cell r="B427" t="str">
            <v>16120</v>
          </cell>
          <cell r="C427" t="str">
            <v>ESTACAS CONCR.35X35CM (FORNECIMENTO)</v>
          </cell>
          <cell r="D427" t="str">
            <v>M</v>
          </cell>
          <cell r="E427">
            <v>59</v>
          </cell>
        </row>
        <row r="428">
          <cell r="B428" t="str">
            <v>16121</v>
          </cell>
          <cell r="C428" t="str">
            <v>EMENDA DE ESTACAS 35X35CM</v>
          </cell>
          <cell r="D428" t="str">
            <v>UN</v>
          </cell>
          <cell r="E428">
            <v>101.27</v>
          </cell>
        </row>
        <row r="429">
          <cell r="B429" t="str">
            <v>16122</v>
          </cell>
          <cell r="C429" t="str">
            <v>ANEL PARA SOLDA 35X35CM</v>
          </cell>
          <cell r="D429" t="str">
            <v>UN</v>
          </cell>
          <cell r="E429">
            <v>40.700000000000003</v>
          </cell>
        </row>
        <row r="430">
          <cell r="B430" t="str">
            <v>16125</v>
          </cell>
          <cell r="C430" t="str">
            <v>MANTA PAPEL KRAFT</v>
          </cell>
          <cell r="D430" t="str">
            <v>M2</v>
          </cell>
          <cell r="E430">
            <v>0.4</v>
          </cell>
        </row>
        <row r="431">
          <cell r="B431" t="str">
            <v>16128</v>
          </cell>
          <cell r="C431" t="str">
            <v>LONA PLASTICA E = 150 MICRA</v>
          </cell>
          <cell r="D431" t="str">
            <v>M2</v>
          </cell>
          <cell r="E431" t="str">
            <v>0,40</v>
          </cell>
        </row>
        <row r="432">
          <cell r="B432" t="str">
            <v>16129</v>
          </cell>
          <cell r="C432" t="str">
            <v>SELA JUNTA DE POLIURETANO</v>
          </cell>
          <cell r="D432" t="str">
            <v>L</v>
          </cell>
          <cell r="E432" t="str">
            <v>47,87</v>
          </cell>
        </row>
        <row r="433">
          <cell r="B433" t="str">
            <v>16130</v>
          </cell>
          <cell r="C433" t="str">
            <v>ISOPOR DE ESPESSURA 10 MM</v>
          </cell>
          <cell r="D433" t="str">
            <v>M2</v>
          </cell>
          <cell r="E433" t="str">
            <v>1,75</v>
          </cell>
        </row>
        <row r="434">
          <cell r="B434" t="str">
            <v>16131</v>
          </cell>
          <cell r="C434" t="str">
            <v>PROJETO DE O.A.E.</v>
          </cell>
          <cell r="D434" t="str">
            <v>R$</v>
          </cell>
          <cell r="E434" t="str">
            <v>1,00</v>
          </cell>
        </row>
        <row r="435">
          <cell r="B435" t="str">
            <v>16148</v>
          </cell>
          <cell r="C435" t="str">
            <v>PORTA DENTE P/FRESADORA 1000C</v>
          </cell>
          <cell r="D435" t="str">
            <v>UN</v>
          </cell>
          <cell r="E435" t="str">
            <v>35,00</v>
          </cell>
        </row>
        <row r="436">
          <cell r="B436" t="str">
            <v>16149</v>
          </cell>
          <cell r="C436" t="str">
            <v>DENTE P/FRESADORA SF 1000C</v>
          </cell>
          <cell r="D436" t="str">
            <v>UN</v>
          </cell>
          <cell r="E436" t="str">
            <v>18,90</v>
          </cell>
        </row>
        <row r="437">
          <cell r="B437" t="str">
            <v>16150</v>
          </cell>
          <cell r="C437" t="str">
            <v>BROCA DE VIDIA D=12MM SDC PLUS</v>
          </cell>
          <cell r="D437" t="str">
            <v>UN</v>
          </cell>
          <cell r="E437" t="str">
            <v>6,20</v>
          </cell>
        </row>
        <row r="438">
          <cell r="B438" t="str">
            <v>16154</v>
          </cell>
          <cell r="C438" t="str">
            <v>MUDA DE ARBUSTOS</v>
          </cell>
          <cell r="D438" t="str">
            <v>UN</v>
          </cell>
          <cell r="E438" t="str">
            <v>2,50</v>
          </cell>
        </row>
        <row r="439">
          <cell r="B439" t="str">
            <v>16163</v>
          </cell>
          <cell r="C439" t="str">
            <v>EMULSAO  C/POLIMEROS</v>
          </cell>
          <cell r="D439" t="str">
            <v>L</v>
          </cell>
          <cell r="E439" t="str">
            <v>0,82</v>
          </cell>
        </row>
        <row r="440">
          <cell r="B440" t="str">
            <v>16255</v>
          </cell>
          <cell r="C440" t="str">
            <v>TUBO ACO ZINC C/COSTURA D=75MM</v>
          </cell>
          <cell r="D440" t="str">
            <v>M</v>
          </cell>
          <cell r="E440" t="str">
            <v>10,28</v>
          </cell>
        </row>
        <row r="441">
          <cell r="B441" t="str">
            <v>16257</v>
          </cell>
          <cell r="C441" t="str">
            <v>TUBO ACO ZINC C/COSTURA D=50MM</v>
          </cell>
          <cell r="D441" t="str">
            <v>M</v>
          </cell>
          <cell r="E441" t="str">
            <v>6,69</v>
          </cell>
        </row>
        <row r="442">
          <cell r="B442" t="str">
            <v>16258</v>
          </cell>
          <cell r="C442" t="str">
            <v>MATERIAL/MO P/ILUMINACAO</v>
          </cell>
          <cell r="D442" t="str">
            <v>VB</v>
          </cell>
          <cell r="E442" t="str">
            <v>1,00</v>
          </cell>
        </row>
        <row r="443">
          <cell r="B443" t="str">
            <v>16259</v>
          </cell>
          <cell r="C443" t="str">
            <v>TELA ARAME GALV. FIO 14 DE 2</v>
          </cell>
          <cell r="D443" t="str">
            <v>M2</v>
          </cell>
          <cell r="E443" t="str">
            <v>4,04</v>
          </cell>
        </row>
        <row r="444">
          <cell r="B444" t="str">
            <v>16260</v>
          </cell>
          <cell r="C444" t="str">
            <v>GRELHA FOFO 70X40 CM</v>
          </cell>
          <cell r="D444" t="str">
            <v>UN</v>
          </cell>
          <cell r="E444" t="str">
            <v>35,00</v>
          </cell>
        </row>
        <row r="445">
          <cell r="B445" t="str">
            <v>16264</v>
          </cell>
          <cell r="C445" t="str">
            <v>TUBO PVC DN=150MM ESGOTO VINIL</v>
          </cell>
          <cell r="D445" t="str">
            <v>M</v>
          </cell>
          <cell r="E445" t="str">
            <v>11,79</v>
          </cell>
        </row>
        <row r="446">
          <cell r="B446" t="str">
            <v>16265</v>
          </cell>
          <cell r="C446" t="str">
            <v>TUBO PVC DN=60MM AGUA C15 JE</v>
          </cell>
          <cell r="D446" t="str">
            <v>M</v>
          </cell>
          <cell r="E446" t="str">
            <v>3,80</v>
          </cell>
        </row>
        <row r="447">
          <cell r="B447" t="str">
            <v>16300</v>
          </cell>
          <cell r="C447" t="str">
            <v>AP. ANCORAGEM ATIVA P/CABO - 04 CABOS</v>
          </cell>
          <cell r="D447" t="str">
            <v>UN</v>
          </cell>
          <cell r="E447">
            <v>111.73</v>
          </cell>
        </row>
        <row r="448">
          <cell r="B448" t="str">
            <v>16310</v>
          </cell>
          <cell r="C448" t="str">
            <v>AP. ANCORAGEM ATIVA P/CABO - 06 CABOS</v>
          </cell>
          <cell r="D448" t="str">
            <v>UN</v>
          </cell>
          <cell r="E448">
            <v>161.62</v>
          </cell>
        </row>
        <row r="449">
          <cell r="B449" t="str">
            <v>16320</v>
          </cell>
          <cell r="C449" t="str">
            <v>AP. ANCORAGEM ATIVA P/CABO - 12 CABOS</v>
          </cell>
          <cell r="D449" t="str">
            <v>UN</v>
          </cell>
          <cell r="E449">
            <v>449.28</v>
          </cell>
        </row>
        <row r="450">
          <cell r="B450" t="str">
            <v>16330</v>
          </cell>
          <cell r="C450" t="str">
            <v>AP. ANCORAGEM ATIVA P/CABO - 19 CABOS</v>
          </cell>
          <cell r="D450" t="str">
            <v>UN</v>
          </cell>
          <cell r="E450">
            <v>851</v>
          </cell>
        </row>
        <row r="451">
          <cell r="B451" t="str">
            <v>16340</v>
          </cell>
          <cell r="C451" t="str">
            <v>AP. ANCORAGEM ATIVA P/CABO - 22 CABOS</v>
          </cell>
          <cell r="D451" t="str">
            <v>UN</v>
          </cell>
          <cell r="E451">
            <v>1063.08</v>
          </cell>
        </row>
        <row r="452">
          <cell r="B452" t="str">
            <v>16350</v>
          </cell>
          <cell r="C452" t="str">
            <v>AP. ANCORAGEM PASSIVA P/CABO - 04 CABOS</v>
          </cell>
          <cell r="D452" t="str">
            <v>UN</v>
          </cell>
          <cell r="E452">
            <v>18.62</v>
          </cell>
        </row>
        <row r="453">
          <cell r="B453" t="str">
            <v>16360</v>
          </cell>
          <cell r="C453" t="str">
            <v>AP. ANCORAGEM PASSIVA P/CABO - 06 CABOS</v>
          </cell>
          <cell r="D453" t="str">
            <v>UN</v>
          </cell>
          <cell r="E453">
            <v>26.94</v>
          </cell>
        </row>
        <row r="454">
          <cell r="B454" t="str">
            <v>16370</v>
          </cell>
          <cell r="C454" t="str">
            <v>AP. ANCORAGEM PASSIVA P/CABO - 12 CABOS</v>
          </cell>
          <cell r="D454" t="str">
            <v>UN</v>
          </cell>
          <cell r="E454">
            <v>74.88</v>
          </cell>
        </row>
        <row r="455">
          <cell r="B455" t="str">
            <v>16380</v>
          </cell>
          <cell r="C455" t="str">
            <v>AP. ANCORAGEM PASSIVA P/CABO - 19 CABOS</v>
          </cell>
          <cell r="D455" t="str">
            <v>UN</v>
          </cell>
          <cell r="E455">
            <v>141.83000000000001</v>
          </cell>
        </row>
        <row r="456">
          <cell r="B456" t="str">
            <v>17500</v>
          </cell>
          <cell r="C456" t="str">
            <v>SEM MATERIAIS</v>
          </cell>
          <cell r="D456" t="str">
            <v/>
          </cell>
          <cell r="E456" t="str">
            <v>0,00</v>
          </cell>
        </row>
        <row r="457">
          <cell r="B457" t="str">
            <v>17505</v>
          </cell>
          <cell r="C457" t="str">
            <v>COROA DE WIDIA - A</v>
          </cell>
          <cell r="D457" t="str">
            <v>UN</v>
          </cell>
          <cell r="E457" t="str">
            <v>75,60</v>
          </cell>
        </row>
        <row r="458">
          <cell r="B458" t="str">
            <v>17506</v>
          </cell>
          <cell r="C458" t="str">
            <v>COROA DE WIDIA - B</v>
          </cell>
          <cell r="D458" t="str">
            <v>UN</v>
          </cell>
          <cell r="E458" t="str">
            <v>95,58</v>
          </cell>
        </row>
        <row r="459">
          <cell r="B459" t="str">
            <v>17507</v>
          </cell>
          <cell r="C459" t="str">
            <v>COROA DE WIDIA - N</v>
          </cell>
          <cell r="D459" t="str">
            <v>UN</v>
          </cell>
          <cell r="E459" t="str">
            <v>137,16</v>
          </cell>
        </row>
        <row r="460">
          <cell r="B460" t="str">
            <v>17508</v>
          </cell>
          <cell r="C460" t="str">
            <v>COROA DE WIDIA - H</v>
          </cell>
          <cell r="D460" t="str">
            <v>UN</v>
          </cell>
          <cell r="E460" t="str">
            <v>149,04</v>
          </cell>
        </row>
        <row r="461">
          <cell r="B461" t="str">
            <v>17510</v>
          </cell>
          <cell r="C461" t="str">
            <v>CALIBRADOR DE WIDIA - A</v>
          </cell>
          <cell r="D461" t="str">
            <v>UN</v>
          </cell>
          <cell r="E461" t="str">
            <v>110,00</v>
          </cell>
        </row>
        <row r="462">
          <cell r="B462" t="str">
            <v>17511</v>
          </cell>
          <cell r="C462" t="str">
            <v>CALIBRADOR DE WIDIA - B</v>
          </cell>
          <cell r="D462" t="str">
            <v>UN</v>
          </cell>
          <cell r="E462" t="str">
            <v>132,00</v>
          </cell>
        </row>
        <row r="463">
          <cell r="B463" t="str">
            <v>17512</v>
          </cell>
          <cell r="C463" t="str">
            <v>CALIBRADOR DE WIDIA - N</v>
          </cell>
          <cell r="D463" t="str">
            <v>UN</v>
          </cell>
          <cell r="E463" t="str">
            <v>147,42</v>
          </cell>
        </row>
        <row r="464">
          <cell r="B464" t="str">
            <v>17513</v>
          </cell>
          <cell r="C464" t="str">
            <v>CALIBRADOR DE WIDIA - H</v>
          </cell>
          <cell r="D464" t="str">
            <v>UN</v>
          </cell>
          <cell r="E464" t="str">
            <v>168,97</v>
          </cell>
        </row>
        <row r="465">
          <cell r="B465" t="str">
            <v>17515</v>
          </cell>
          <cell r="C465" t="str">
            <v>SAPATA DE WIDIA - A</v>
          </cell>
          <cell r="D465" t="str">
            <v>UN</v>
          </cell>
          <cell r="E465" t="str">
            <v>77,76</v>
          </cell>
        </row>
        <row r="466">
          <cell r="B466" t="str">
            <v>17516</v>
          </cell>
          <cell r="C466" t="str">
            <v>SAPATA DE WIDIA - B</v>
          </cell>
          <cell r="D466" t="str">
            <v>UN</v>
          </cell>
          <cell r="E466" t="str">
            <v>97,20</v>
          </cell>
        </row>
        <row r="467">
          <cell r="B467" t="str">
            <v>17517</v>
          </cell>
          <cell r="C467" t="str">
            <v>SAPATA DE WIDIA - N</v>
          </cell>
          <cell r="D467" t="str">
            <v>UN</v>
          </cell>
          <cell r="E467" t="str">
            <v>117,72</v>
          </cell>
        </row>
        <row r="468">
          <cell r="B468" t="str">
            <v>17518</v>
          </cell>
          <cell r="C468" t="str">
            <v>SAPATA DE WIDIA - H</v>
          </cell>
          <cell r="D468" t="str">
            <v>UN</v>
          </cell>
          <cell r="E468" t="str">
            <v>156,60</v>
          </cell>
        </row>
        <row r="469">
          <cell r="B469" t="str">
            <v>17520</v>
          </cell>
          <cell r="C469" t="str">
            <v>COROA DIAMANTADA-A - 20/30PPQ</v>
          </cell>
          <cell r="D469" t="str">
            <v>UN</v>
          </cell>
          <cell r="E469" t="str">
            <v>135,00</v>
          </cell>
        </row>
        <row r="470">
          <cell r="B470" t="str">
            <v>17521</v>
          </cell>
          <cell r="C470" t="str">
            <v>COROA DIAMANTADA-A - 40/60PPQ</v>
          </cell>
          <cell r="D470" t="str">
            <v>UN</v>
          </cell>
          <cell r="E470" t="str">
            <v>135,00</v>
          </cell>
        </row>
        <row r="471">
          <cell r="B471" t="str">
            <v>17522</v>
          </cell>
          <cell r="C471" t="str">
            <v>COROA DIAMANTADA-A - 60/80PPQ</v>
          </cell>
          <cell r="D471" t="str">
            <v>UN</v>
          </cell>
          <cell r="E471" t="str">
            <v>132,84</v>
          </cell>
        </row>
        <row r="472">
          <cell r="B472" t="str">
            <v>17525</v>
          </cell>
          <cell r="C472" t="str">
            <v>COROA DIAMANTADA-B - 20/30PPQ</v>
          </cell>
          <cell r="D472" t="str">
            <v>UN</v>
          </cell>
          <cell r="E472" t="str">
            <v>169,56</v>
          </cell>
        </row>
        <row r="473">
          <cell r="B473" t="str">
            <v>17526</v>
          </cell>
          <cell r="C473" t="str">
            <v>COROA DIAMANTADA-B - 40/60PPQ</v>
          </cell>
          <cell r="D473" t="str">
            <v>UN</v>
          </cell>
          <cell r="E473" t="str">
            <v>169,56</v>
          </cell>
        </row>
        <row r="474">
          <cell r="B474" t="str">
            <v>17527</v>
          </cell>
          <cell r="C474" t="str">
            <v>COROA DIAMANTADA-B - 60/80PPQ</v>
          </cell>
          <cell r="D474" t="str">
            <v>UN</v>
          </cell>
          <cell r="E474" t="str">
            <v>166,32</v>
          </cell>
        </row>
        <row r="475">
          <cell r="B475" t="str">
            <v>17530</v>
          </cell>
          <cell r="C475" t="str">
            <v>COROA DIAMANTADA-N - 20/30PPQ</v>
          </cell>
          <cell r="D475" t="str">
            <v>UN</v>
          </cell>
          <cell r="E475" t="str">
            <v>248,40</v>
          </cell>
        </row>
        <row r="476">
          <cell r="B476" t="str">
            <v>17531</v>
          </cell>
          <cell r="C476" t="str">
            <v>COROA DIAMANTADA-N - 40/60PPQ</v>
          </cell>
          <cell r="D476" t="str">
            <v>UN</v>
          </cell>
          <cell r="E476" t="str">
            <v>248,40</v>
          </cell>
        </row>
        <row r="477">
          <cell r="B477" t="str">
            <v>17532</v>
          </cell>
          <cell r="C477" t="str">
            <v>COROA DIAMANTADA-N - 60/80PPQ</v>
          </cell>
          <cell r="D477" t="str">
            <v>UN</v>
          </cell>
          <cell r="E477" t="str">
            <v>220,45</v>
          </cell>
        </row>
        <row r="478">
          <cell r="B478" t="str">
            <v>17535</v>
          </cell>
          <cell r="C478" t="str">
            <v>COROA DIAMANTADA-H - 20/30PPQ</v>
          </cell>
          <cell r="D478" t="str">
            <v>UN</v>
          </cell>
          <cell r="E478" t="str">
            <v>335,92</v>
          </cell>
        </row>
        <row r="479">
          <cell r="B479" t="str">
            <v>17536</v>
          </cell>
          <cell r="C479" t="str">
            <v>COROA DIAMANTADA-H - 40/60PPQ</v>
          </cell>
          <cell r="D479" t="str">
            <v>NU</v>
          </cell>
          <cell r="E479" t="str">
            <v>307,93</v>
          </cell>
        </row>
        <row r="480">
          <cell r="B480" t="str">
            <v>17537</v>
          </cell>
          <cell r="C480" t="str">
            <v>COROA DIAMANTADA-H - 60/80PPQ</v>
          </cell>
          <cell r="D480" t="str">
            <v>UN</v>
          </cell>
          <cell r="E480" t="str">
            <v>272,94</v>
          </cell>
        </row>
        <row r="481">
          <cell r="B481" t="str">
            <v>17539</v>
          </cell>
          <cell r="C481" t="str">
            <v>CALIBRADOR DIAMANTADO - A</v>
          </cell>
          <cell r="D481" t="str">
            <v>UN</v>
          </cell>
          <cell r="E481" t="str">
            <v>118,80</v>
          </cell>
        </row>
        <row r="482">
          <cell r="B482" t="str">
            <v>17540</v>
          </cell>
          <cell r="C482" t="str">
            <v>CALIBRADOR DIAMANTADO - B</v>
          </cell>
          <cell r="D482" t="str">
            <v>UN</v>
          </cell>
          <cell r="E482" t="str">
            <v>144,72</v>
          </cell>
        </row>
        <row r="483">
          <cell r="B483" t="str">
            <v>17545</v>
          </cell>
          <cell r="C483" t="str">
            <v>CALIBRADOR DIAMANTADO - N</v>
          </cell>
          <cell r="D483" t="str">
            <v>UN</v>
          </cell>
          <cell r="E483" t="str">
            <v>207,36</v>
          </cell>
        </row>
        <row r="484">
          <cell r="B484" t="str">
            <v>17550</v>
          </cell>
          <cell r="C484" t="str">
            <v>CALIBRADOR DIAMANTADO - H</v>
          </cell>
          <cell r="D484" t="str">
            <v>UN</v>
          </cell>
          <cell r="E484" t="str">
            <v>255,44</v>
          </cell>
        </row>
        <row r="485">
          <cell r="B485" t="str">
            <v>17553</v>
          </cell>
          <cell r="C485" t="str">
            <v>SAPATA DIAMANTADA - A</v>
          </cell>
          <cell r="D485" t="str">
            <v>UN</v>
          </cell>
          <cell r="E485" t="str">
            <v>122,04</v>
          </cell>
        </row>
        <row r="486">
          <cell r="B486" t="str">
            <v>17555</v>
          </cell>
          <cell r="C486" t="str">
            <v>SAPATA DIAMANTADA - B</v>
          </cell>
          <cell r="D486" t="str">
            <v>UN</v>
          </cell>
          <cell r="E486" t="str">
            <v>169,56</v>
          </cell>
        </row>
        <row r="487">
          <cell r="B487" t="str">
            <v>17560</v>
          </cell>
          <cell r="C487" t="str">
            <v>SAPATA DIAMANTADA - N</v>
          </cell>
          <cell r="D487" t="str">
            <v>UN</v>
          </cell>
          <cell r="E487" t="str">
            <v>235,44</v>
          </cell>
        </row>
        <row r="488">
          <cell r="B488" t="str">
            <v>17562</v>
          </cell>
          <cell r="C488" t="str">
            <v>SAPATA DIAMANTADA - H</v>
          </cell>
          <cell r="D488" t="str">
            <v>UN</v>
          </cell>
          <cell r="E488" t="str">
            <v>306,72</v>
          </cell>
        </row>
        <row r="489">
          <cell r="B489" t="str">
            <v>17565</v>
          </cell>
          <cell r="C489" t="str">
            <v>HASTE C/NIPLE - SONDA ROTATIVA</v>
          </cell>
          <cell r="D489" t="str">
            <v>M</v>
          </cell>
          <cell r="E489" t="str">
            <v>93,09</v>
          </cell>
        </row>
        <row r="490">
          <cell r="B490" t="str">
            <v>17570</v>
          </cell>
          <cell r="C490" t="str">
            <v>REVESTIMENTO - A</v>
          </cell>
          <cell r="D490" t="str">
            <v>M</v>
          </cell>
          <cell r="E490" t="str">
            <v>57,12</v>
          </cell>
        </row>
        <row r="491">
          <cell r="B491" t="str">
            <v>17571</v>
          </cell>
          <cell r="C491" t="str">
            <v>REVESTIMENTO - B</v>
          </cell>
          <cell r="D491" t="str">
            <v>M</v>
          </cell>
          <cell r="E491" t="str">
            <v>68,47</v>
          </cell>
        </row>
        <row r="492">
          <cell r="B492" t="str">
            <v>17572</v>
          </cell>
          <cell r="C492" t="str">
            <v>REVESTIMENTO - N</v>
          </cell>
          <cell r="D492" t="str">
            <v>M</v>
          </cell>
          <cell r="E492" t="str">
            <v>99,08</v>
          </cell>
        </row>
        <row r="493">
          <cell r="B493" t="str">
            <v>17573</v>
          </cell>
          <cell r="C493" t="str">
            <v>REVESTIMENTO - H</v>
          </cell>
          <cell r="D493" t="str">
            <v>M</v>
          </cell>
          <cell r="E493" t="str">
            <v>125,92</v>
          </cell>
        </row>
        <row r="494">
          <cell r="B494" t="str">
            <v>17575</v>
          </cell>
          <cell r="C494" t="str">
            <v>BARRILETE SIMPLES - A</v>
          </cell>
          <cell r="D494" t="str">
            <v>UN</v>
          </cell>
          <cell r="E494" t="str">
            <v>217,50</v>
          </cell>
        </row>
        <row r="495">
          <cell r="B495" t="str">
            <v>17576</v>
          </cell>
          <cell r="C495" t="str">
            <v>BARRILETE SIMPLES - B</v>
          </cell>
          <cell r="D495" t="str">
            <v>UN</v>
          </cell>
          <cell r="E495" t="str">
            <v>240,55</v>
          </cell>
        </row>
        <row r="496">
          <cell r="B496" t="str">
            <v>17577</v>
          </cell>
          <cell r="C496" t="str">
            <v>BARRILETE SIMPLES - N</v>
          </cell>
          <cell r="D496" t="str">
            <v>UN</v>
          </cell>
          <cell r="E496" t="str">
            <v>326,45</v>
          </cell>
        </row>
        <row r="497">
          <cell r="B497" t="str">
            <v>17578</v>
          </cell>
          <cell r="C497" t="str">
            <v>BARRILETE SIMPLES - H</v>
          </cell>
          <cell r="D497" t="str">
            <v>UN</v>
          </cell>
          <cell r="E497" t="str">
            <v>509,10</v>
          </cell>
        </row>
        <row r="498">
          <cell r="B498" t="str">
            <v>17580</v>
          </cell>
          <cell r="C498" t="str">
            <v>BARRILETE DUPLO MOVEL - A</v>
          </cell>
          <cell r="D498" t="str">
            <v>UN</v>
          </cell>
          <cell r="E498" t="str">
            <v>422,60</v>
          </cell>
        </row>
        <row r="499">
          <cell r="B499" t="str">
            <v>17581</v>
          </cell>
          <cell r="C499" t="str">
            <v>BARRILETE DUPLO MOVEL - B</v>
          </cell>
          <cell r="D499" t="str">
            <v>UN</v>
          </cell>
          <cell r="E499" t="str">
            <v>507,28</v>
          </cell>
        </row>
        <row r="500">
          <cell r="B500" t="str">
            <v>17582</v>
          </cell>
          <cell r="C500" t="str">
            <v>BARRILETE DUPLO MOVEL - N</v>
          </cell>
          <cell r="D500" t="str">
            <v>UN</v>
          </cell>
          <cell r="E500" t="str">
            <v>664,90</v>
          </cell>
        </row>
        <row r="501">
          <cell r="B501" t="str">
            <v>17583</v>
          </cell>
          <cell r="C501" t="str">
            <v>BARRILETE DUPLO MOVEL - H</v>
          </cell>
          <cell r="D501" t="str">
            <v>UN</v>
          </cell>
          <cell r="E501" t="str">
            <v>850,12</v>
          </cell>
        </row>
        <row r="502">
          <cell r="B502" t="str">
            <v>17585</v>
          </cell>
          <cell r="C502" t="str">
            <v>HASTE - SONDA PERCUSSAO</v>
          </cell>
          <cell r="D502" t="str">
            <v>M</v>
          </cell>
          <cell r="E502" t="str">
            <v>30,05</v>
          </cell>
        </row>
        <row r="503">
          <cell r="B503" t="str">
            <v>17586</v>
          </cell>
          <cell r="C503" t="str">
            <v>REVEST.-SONDA PERC.-21/2 X 1M</v>
          </cell>
          <cell r="D503" t="str">
            <v>M</v>
          </cell>
          <cell r="E503" t="str">
            <v>66,18</v>
          </cell>
        </row>
        <row r="504">
          <cell r="B504" t="str">
            <v>17600</v>
          </cell>
          <cell r="C504" t="str">
            <v>SACO PLASTICO DE 5 LITROS</v>
          </cell>
          <cell r="D504" t="str">
            <v>UN</v>
          </cell>
          <cell r="E504" t="str">
            <v>0,08</v>
          </cell>
        </row>
        <row r="505">
          <cell r="B505" t="str">
            <v>17601</v>
          </cell>
          <cell r="C505" t="str">
            <v>ETIQUETA DE PAPEL CARTAO</v>
          </cell>
          <cell r="D505" t="str">
            <v>UN</v>
          </cell>
          <cell r="E505" t="str">
            <v>0,01</v>
          </cell>
        </row>
        <row r="506">
          <cell r="B506" t="str">
            <v>17603</v>
          </cell>
          <cell r="C506" t="str">
            <v>TUBO DE PVC - RIGIDO SOLDAVEL (32MM)</v>
          </cell>
          <cell r="D506" t="str">
            <v>M</v>
          </cell>
          <cell r="E506">
            <v>1.19</v>
          </cell>
        </row>
        <row r="507">
          <cell r="B507" t="str">
            <v>17605</v>
          </cell>
          <cell r="C507" t="str">
            <v>TUBO DE PVC - SOLDAVEL (40MM)</v>
          </cell>
          <cell r="D507" t="str">
            <v>M</v>
          </cell>
          <cell r="E507" t="str">
            <v>1,42</v>
          </cell>
        </row>
        <row r="508">
          <cell r="B508" t="str">
            <v>17606</v>
          </cell>
          <cell r="C508" t="str">
            <v>LUVA DE PVC - SOLDAVEL (40MM)</v>
          </cell>
          <cell r="D508" t="str">
            <v>UN</v>
          </cell>
          <cell r="E508" t="str">
            <v>0,80</v>
          </cell>
        </row>
        <row r="509">
          <cell r="B509" t="str">
            <v>17607</v>
          </cell>
          <cell r="C509" t="str">
            <v>MANTA SINTETICA (BIDIM) OP-20</v>
          </cell>
          <cell r="D509" t="str">
            <v>KG</v>
          </cell>
          <cell r="E509" t="str">
            <v>8,27</v>
          </cell>
        </row>
        <row r="510">
          <cell r="B510" t="str">
            <v>17610</v>
          </cell>
          <cell r="C510" t="str">
            <v>MADEIRA LEI APLAINADA (30 X 1)</v>
          </cell>
          <cell r="D510" t="str">
            <v>M2</v>
          </cell>
          <cell r="E510" t="str">
            <v>8,33</v>
          </cell>
        </row>
        <row r="511">
          <cell r="B511" t="str">
            <v>17611</v>
          </cell>
          <cell r="C511" t="str">
            <v>MADEIRA LEI APLAINADA C/5.0CM</v>
          </cell>
          <cell r="D511" t="str">
            <v>M</v>
          </cell>
          <cell r="E511" t="str">
            <v>0,50</v>
          </cell>
        </row>
        <row r="512">
          <cell r="B512" t="str">
            <v>17615</v>
          </cell>
          <cell r="C512" t="str">
            <v>DOBRADICA DE 2" C/4 PARAFUSOS</v>
          </cell>
          <cell r="D512" t="str">
            <v>UN</v>
          </cell>
          <cell r="E512" t="str">
            <v>2,30</v>
          </cell>
        </row>
        <row r="513">
          <cell r="B513" t="str">
            <v>17616</v>
          </cell>
          <cell r="C513" t="str">
            <v>PARAFUSOS</v>
          </cell>
          <cell r="D513" t="str">
            <v>UN</v>
          </cell>
          <cell r="E513" t="str">
            <v>0,16</v>
          </cell>
        </row>
        <row r="514">
          <cell r="B514" t="str">
            <v>17617</v>
          </cell>
          <cell r="C514" t="str">
            <v>PREGO (13 X 15)</v>
          </cell>
          <cell r="D514" t="str">
            <v>KG</v>
          </cell>
          <cell r="E514" t="str">
            <v>1,92</v>
          </cell>
        </row>
        <row r="515">
          <cell r="B515" t="str">
            <v>17618</v>
          </cell>
          <cell r="C515" t="str">
            <v>ALDRAVA P/CAIXA DE SONDAGEM</v>
          </cell>
          <cell r="D515" t="str">
            <v>UN</v>
          </cell>
          <cell r="E515" t="str">
            <v>0,40</v>
          </cell>
        </row>
        <row r="516">
          <cell r="B516" t="str">
            <v>17619</v>
          </cell>
          <cell r="C516" t="str">
            <v>COLA PARA MADEIRA</v>
          </cell>
          <cell r="D516" t="str">
            <v>KG</v>
          </cell>
          <cell r="E516" t="str">
            <v>6,00</v>
          </cell>
        </row>
        <row r="517">
          <cell r="B517" t="str">
            <v>17620</v>
          </cell>
          <cell r="C517" t="str">
            <v>JIMO CUPIM</v>
          </cell>
          <cell r="D517" t="str">
            <v>L</v>
          </cell>
          <cell r="E517" t="str">
            <v>6,00</v>
          </cell>
        </row>
        <row r="518">
          <cell r="B518" t="str">
            <v>17621</v>
          </cell>
          <cell r="C518" t="str">
            <v>TINTA ESMALTE BRANCA</v>
          </cell>
          <cell r="D518" t="str">
            <v>L</v>
          </cell>
          <cell r="E518" t="str">
            <v>8,30</v>
          </cell>
        </row>
        <row r="519">
          <cell r="B519" t="str">
            <v>17625</v>
          </cell>
          <cell r="C519" t="str">
            <v>FOTOGRAFIA CAIXA TESTEMUNHO</v>
          </cell>
          <cell r="D519" t="str">
            <v>UN</v>
          </cell>
          <cell r="E519" t="str">
            <v>4,70</v>
          </cell>
        </row>
        <row r="520">
          <cell r="B520" t="str">
            <v>17626</v>
          </cell>
          <cell r="C520" t="str">
            <v>MARCO DE CONCRETO</v>
          </cell>
          <cell r="D520" t="str">
            <v>UN</v>
          </cell>
          <cell r="E520" t="str">
            <v>4,87</v>
          </cell>
        </row>
        <row r="521">
          <cell r="B521" t="str">
            <v>17700</v>
          </cell>
          <cell r="C521" t="str">
            <v>DIARIA</v>
          </cell>
          <cell r="D521" t="str">
            <v>DI</v>
          </cell>
          <cell r="E521" t="str">
            <v>33,00</v>
          </cell>
        </row>
        <row r="522">
          <cell r="B522" t="str">
            <v>18010</v>
          </cell>
          <cell r="C522" t="str">
            <v>CIMENTO</v>
          </cell>
          <cell r="D522" t="str">
            <v>KG</v>
          </cell>
          <cell r="E522" t="str">
            <v>0,26</v>
          </cell>
        </row>
        <row r="523">
          <cell r="B523" t="str">
            <v>18030</v>
          </cell>
          <cell r="C523" t="str">
            <v>LEIVA</v>
          </cell>
          <cell r="D523" t="str">
            <v>M2</v>
          </cell>
          <cell r="E523" t="str">
            <v>2,50</v>
          </cell>
        </row>
        <row r="524">
          <cell r="B524" t="str">
            <v>18031</v>
          </cell>
          <cell r="C524" t="str">
            <v>CALCÁREO DOLOMÍTICO</v>
          </cell>
          <cell r="D524" t="str">
            <v>KG</v>
          </cell>
          <cell r="E524">
            <v>0.11</v>
          </cell>
        </row>
        <row r="525">
          <cell r="B525" t="str">
            <v>18032</v>
          </cell>
          <cell r="C525" t="str">
            <v>FOSFATO DE ROCHAS</v>
          </cell>
          <cell r="D525" t="str">
            <v>KG</v>
          </cell>
          <cell r="E525">
            <v>0.8</v>
          </cell>
        </row>
        <row r="526">
          <cell r="B526" t="str">
            <v>18040</v>
          </cell>
          <cell r="C526" t="str">
            <v>TUBO D= 20 CM  -  SIMPLES</v>
          </cell>
          <cell r="D526" t="str">
            <v>M</v>
          </cell>
          <cell r="E526" t="str">
            <v>5,70</v>
          </cell>
        </row>
        <row r="527">
          <cell r="B527" t="str">
            <v>18050</v>
          </cell>
          <cell r="C527" t="str">
            <v>TUBO D= 30 CM  -  SIMPLES</v>
          </cell>
          <cell r="D527" t="str">
            <v>M</v>
          </cell>
          <cell r="E527" t="str">
            <v>7,07</v>
          </cell>
        </row>
        <row r="528">
          <cell r="B528" t="str">
            <v>18060</v>
          </cell>
          <cell r="C528" t="str">
            <v>TUBO D= 40 CM  -  SIMPLES</v>
          </cell>
          <cell r="D528" t="str">
            <v>M</v>
          </cell>
          <cell r="E528" t="str">
            <v>12,00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960887"/>
      <sheetName val="C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  <sheetName val="OR960887.XLS"/>
    </sheetNames>
    <definedNames>
      <definedName name="PassaExtens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orcamentodnerL1"/>
      <sheetName val="qorcamentodnerL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."/>
      <sheetName val="MAT."/>
      <sheetName val="OBRA"/>
      <sheetName val="SERV."/>
      <sheetName val="TRANSP."/>
      <sheetName val="ADM LOCAL"/>
      <sheetName val="Pavimentação "/>
      <sheetName val="40845"/>
      <sheetName val="PV-01"/>
      <sheetName val="PV-01A"/>
      <sheetName val="PV-02A"/>
      <sheetName val="PV-03"/>
      <sheetName val="PV-04"/>
      <sheetName val="SERVIÇOS BASICOS"/>
      <sheetName val="40311"/>
      <sheetName val="40312"/>
      <sheetName val="40313"/>
      <sheetName val="40316"/>
      <sheetName val="40317"/>
      <sheetName val="40324"/>
      <sheetName val="40325"/>
      <sheetName val="40343"/>
      <sheetName val="40345"/>
      <sheetName val="40346"/>
      <sheetName val="40348"/>
      <sheetName val="40349"/>
      <sheetName val="40350"/>
      <sheetName val="40351"/>
      <sheetName val="40358"/>
      <sheetName val="40360"/>
      <sheetName val="40364"/>
      <sheetName val="42475"/>
      <sheetName val="DRENAGEM"/>
      <sheetName val="DN-01"/>
      <sheetName val="40423"/>
      <sheetName val="40431"/>
      <sheetName val="40435"/>
      <sheetName val="40513"/>
      <sheetName val="40514"/>
      <sheetName val="40515"/>
      <sheetName val="40530"/>
      <sheetName val="40531"/>
      <sheetName val="40546"/>
      <sheetName val="40547"/>
      <sheetName val="40561"/>
      <sheetName val="40554"/>
      <sheetName val="40555"/>
      <sheetName val="40649"/>
      <sheetName val="40659"/>
      <sheetName val="40656"/>
      <sheetName val="40662"/>
      <sheetName val="40670"/>
      <sheetName val="40672"/>
      <sheetName val="40673"/>
      <sheetName val="40674"/>
      <sheetName val="40676"/>
      <sheetName val="40678"/>
      <sheetName val="40679"/>
      <sheetName val="40683"/>
      <sheetName val="40684"/>
      <sheetName val="40690"/>
      <sheetName val="40691"/>
      <sheetName val="40699"/>
      <sheetName val="40704"/>
      <sheetName val="40706"/>
      <sheetName val="40727"/>
      <sheetName val="40732"/>
      <sheetName val="40734"/>
      <sheetName val="40736"/>
      <sheetName val="41336"/>
      <sheetName val="OAC"/>
      <sheetName val="40910"/>
      <sheetName val="43329"/>
      <sheetName val="43330"/>
      <sheetName val="SERV.AMBIENTAL"/>
      <sheetName val="SA-01"/>
      <sheetName val="42041"/>
      <sheetName val="42206"/>
      <sheetName val="SINALIZAÇÃO"/>
      <sheetName val="40929"/>
      <sheetName val="SN-01"/>
      <sheetName val="SN-02"/>
      <sheetName val="40926"/>
      <sheetName val="99999"/>
      <sheetName val="40846"/>
      <sheetName val="41359"/>
      <sheetName val="CANTEIRO"/>
      <sheetName val="40899"/>
      <sheetName val="40911"/>
      <sheetName val="41555"/>
      <sheetName val="41556"/>
    </sheetNames>
    <sheetDataSet>
      <sheetData sheetId="0">
        <row r="5">
          <cell r="B5">
            <v>30041</v>
          </cell>
          <cell r="C5" t="str">
            <v>Acabadora de asfalto AF 5000, esteira, CIBER ou equivalente</v>
          </cell>
          <cell r="D5">
            <v>0</v>
          </cell>
          <cell r="E5">
            <v>0</v>
          </cell>
          <cell r="F5">
            <v>0</v>
          </cell>
          <cell r="G5">
            <v>173.84</v>
          </cell>
          <cell r="H5">
            <v>91.97</v>
          </cell>
        </row>
        <row r="6">
          <cell r="B6">
            <v>30047</v>
          </cell>
          <cell r="C6" t="str">
            <v>Acabadora de superficie de concreto, rotativa PT 36" B c/ motor de 9 hp, Petrotec ou equivalente</v>
          </cell>
          <cell r="D6" t="str">
            <v>M</v>
          </cell>
          <cell r="E6">
            <v>0</v>
          </cell>
          <cell r="F6">
            <v>0</v>
          </cell>
          <cell r="G6">
            <v>6.7</v>
          </cell>
          <cell r="H6">
            <v>1.1499999999999999</v>
          </cell>
        </row>
        <row r="7">
          <cell r="B7">
            <v>30140</v>
          </cell>
          <cell r="C7" t="str">
            <v>Aplicador de material termoplástico por extrusão, marca de referência Elgimaq ou equivalente</v>
          </cell>
          <cell r="D7">
            <v>0</v>
          </cell>
          <cell r="E7">
            <v>0</v>
          </cell>
          <cell r="F7">
            <v>0</v>
          </cell>
          <cell r="G7">
            <v>24.13</v>
          </cell>
          <cell r="H7">
            <v>19.559999999999999</v>
          </cell>
        </row>
        <row r="8">
          <cell r="B8">
            <v>30106</v>
          </cell>
          <cell r="C8" t="str">
            <v>Automóvel - VW/ Gol (flex), 1.0 Total Flex 4 p ou equivalente</v>
          </cell>
          <cell r="D8">
            <v>0</v>
          </cell>
          <cell r="E8">
            <v>0</v>
          </cell>
          <cell r="F8">
            <v>0</v>
          </cell>
          <cell r="G8">
            <v>26.63</v>
          </cell>
          <cell r="H8">
            <v>23.32</v>
          </cell>
        </row>
        <row r="9">
          <cell r="B9">
            <v>30104</v>
          </cell>
          <cell r="C9" t="str">
            <v>Automóvel Utilitário - FIAT/ Pálio (flex), 4p ou equivalente</v>
          </cell>
          <cell r="D9">
            <v>0</v>
          </cell>
          <cell r="E9">
            <v>0</v>
          </cell>
          <cell r="F9">
            <v>0</v>
          </cell>
          <cell r="G9">
            <v>90.36</v>
          </cell>
          <cell r="H9">
            <v>22.9</v>
          </cell>
        </row>
        <row r="10">
          <cell r="B10">
            <v>30102</v>
          </cell>
          <cell r="C10" t="str">
            <v>Automóvel Utilitário - GM/S 10 cabine simples (flex)</v>
          </cell>
          <cell r="D10" t="str">
            <v>M</v>
          </cell>
          <cell r="E10">
            <v>0</v>
          </cell>
          <cell r="F10">
            <v>0</v>
          </cell>
          <cell r="G10">
            <v>136.46</v>
          </cell>
          <cell r="H10">
            <v>26.75</v>
          </cell>
        </row>
        <row r="11">
          <cell r="B11">
            <v>30101</v>
          </cell>
          <cell r="C11" t="str">
            <v>Automóvel Utilitário - VW/ Kombi  (flex)</v>
          </cell>
          <cell r="D11">
            <v>0</v>
          </cell>
          <cell r="E11">
            <v>0</v>
          </cell>
          <cell r="F11">
            <v>0</v>
          </cell>
          <cell r="G11">
            <v>83.22</v>
          </cell>
          <cell r="H11">
            <v>24.77</v>
          </cell>
        </row>
        <row r="12">
          <cell r="B12">
            <v>30103</v>
          </cell>
          <cell r="C12" t="str">
            <v>Automóvel Utilitário - VW/ Saveiro CL (flex)</v>
          </cell>
          <cell r="D12">
            <v>0</v>
          </cell>
          <cell r="E12">
            <v>0</v>
          </cell>
          <cell r="F12">
            <v>0</v>
          </cell>
          <cell r="G12">
            <v>116.84</v>
          </cell>
          <cell r="H12">
            <v>24.1</v>
          </cell>
        </row>
        <row r="13">
          <cell r="B13">
            <v>30134</v>
          </cell>
          <cell r="C13" t="str">
            <v>Barco de aluminio compr. 4,20 metros motor 15HP</v>
          </cell>
          <cell r="D13">
            <v>0</v>
          </cell>
          <cell r="E13">
            <v>0</v>
          </cell>
          <cell r="F13">
            <v>0</v>
          </cell>
          <cell r="G13">
            <v>9.6199999999999992</v>
          </cell>
          <cell r="H13">
            <v>1.64</v>
          </cell>
        </row>
        <row r="14">
          <cell r="B14">
            <v>30077</v>
          </cell>
          <cell r="C14" t="str">
            <v>Bate-estaca (martelo 1.500 kg)</v>
          </cell>
          <cell r="D14" t="str">
            <v>M</v>
          </cell>
          <cell r="E14">
            <v>0</v>
          </cell>
          <cell r="F14">
            <v>0</v>
          </cell>
          <cell r="G14">
            <v>89.37</v>
          </cell>
          <cell r="H14">
            <v>54.03</v>
          </cell>
        </row>
        <row r="15">
          <cell r="B15">
            <v>30078</v>
          </cell>
          <cell r="C15" t="str">
            <v>Bate-estaca (martelo 2.500 kg)</v>
          </cell>
          <cell r="D15" t="str">
            <v>M</v>
          </cell>
          <cell r="E15">
            <v>0</v>
          </cell>
          <cell r="F15">
            <v>0</v>
          </cell>
          <cell r="G15">
            <v>113.32</v>
          </cell>
          <cell r="H15">
            <v>49.42</v>
          </cell>
        </row>
        <row r="16">
          <cell r="B16">
            <v>30070</v>
          </cell>
          <cell r="C16" t="str">
            <v>Betoneira 600 l com carregador (elétrica)</v>
          </cell>
          <cell r="D16">
            <v>0</v>
          </cell>
          <cell r="E16">
            <v>0</v>
          </cell>
          <cell r="F16">
            <v>0</v>
          </cell>
          <cell r="G16">
            <v>22.22</v>
          </cell>
          <cell r="H16">
            <v>17.52</v>
          </cell>
        </row>
        <row r="17">
          <cell r="B17">
            <v>30081</v>
          </cell>
          <cell r="C17" t="str">
            <v>Bomba d'água 3,0 CV</v>
          </cell>
          <cell r="D17">
            <v>0</v>
          </cell>
          <cell r="E17">
            <v>0</v>
          </cell>
          <cell r="F17">
            <v>0</v>
          </cell>
          <cell r="G17">
            <v>13.33</v>
          </cell>
          <cell r="H17">
            <v>10.64</v>
          </cell>
        </row>
        <row r="18">
          <cell r="B18">
            <v>30072</v>
          </cell>
          <cell r="C18" t="str">
            <v>Bomba de concreto BSF 1406 D (diesel) 60m3/h</v>
          </cell>
          <cell r="D18">
            <v>0</v>
          </cell>
          <cell r="E18">
            <v>0</v>
          </cell>
          <cell r="F18">
            <v>0</v>
          </cell>
          <cell r="G18">
            <v>113.91</v>
          </cell>
          <cell r="H18">
            <v>41.28</v>
          </cell>
        </row>
        <row r="19">
          <cell r="B19">
            <v>30088</v>
          </cell>
          <cell r="C19" t="str">
            <v>Bomba hidraulica tipo MT 200</v>
          </cell>
          <cell r="D19">
            <v>0</v>
          </cell>
          <cell r="E19">
            <v>0</v>
          </cell>
          <cell r="F19">
            <v>0</v>
          </cell>
          <cell r="G19">
            <v>55.17</v>
          </cell>
          <cell r="H19">
            <v>33.54</v>
          </cell>
        </row>
        <row r="20">
          <cell r="B20">
            <v>30113</v>
          </cell>
          <cell r="C20" t="str">
            <v>Bomba triplex MT-100, motor diesel de 12CV, 122 l/min, 250rpm, Maquessonda ou equivalente</v>
          </cell>
          <cell r="D20" t="str">
            <v>M</v>
          </cell>
          <cell r="E20">
            <v>0</v>
          </cell>
          <cell r="F20">
            <v>0</v>
          </cell>
          <cell r="G20">
            <v>21.38</v>
          </cell>
          <cell r="H20">
            <v>13.35</v>
          </cell>
        </row>
        <row r="21">
          <cell r="B21">
            <v>30079</v>
          </cell>
          <cell r="C21" t="str">
            <v>Britador CH - 9060 (MAROBRAS) ou equivalente</v>
          </cell>
          <cell r="D21">
            <v>0</v>
          </cell>
          <cell r="E21">
            <v>0</v>
          </cell>
          <cell r="F21">
            <v>0</v>
          </cell>
          <cell r="G21">
            <v>210.43</v>
          </cell>
          <cell r="H21">
            <v>118.13</v>
          </cell>
        </row>
        <row r="22">
          <cell r="B22">
            <v>30002</v>
          </cell>
          <cell r="C22" t="str">
            <v>Caminhão basculante L 2324/41 PBT=22,0t (TRUCK 15,0t)</v>
          </cell>
          <cell r="D22" t="str">
            <v>M</v>
          </cell>
          <cell r="E22">
            <v>0</v>
          </cell>
          <cell r="F22">
            <v>0</v>
          </cell>
          <cell r="G22">
            <v>150.24</v>
          </cell>
          <cell r="H22">
            <v>44.99</v>
          </cell>
        </row>
        <row r="23">
          <cell r="B23">
            <v>30131</v>
          </cell>
          <cell r="C23" t="str">
            <v>Caminhão basculante L 2324/51 PBT - 22,0 t</v>
          </cell>
          <cell r="D23" t="str">
            <v>M</v>
          </cell>
          <cell r="E23">
            <v>0</v>
          </cell>
          <cell r="F23">
            <v>0</v>
          </cell>
          <cell r="G23">
            <v>103.78</v>
          </cell>
          <cell r="H23">
            <v>64.34</v>
          </cell>
        </row>
        <row r="24">
          <cell r="B24">
            <v>30003</v>
          </cell>
          <cell r="C24" t="str">
            <v>Caminhão basculante LK 2324/42 PBT=22,0t (TRUCK 15,0t T.R.)</v>
          </cell>
          <cell r="D24">
            <v>0</v>
          </cell>
          <cell r="E24">
            <v>0</v>
          </cell>
          <cell r="F24">
            <v>0</v>
          </cell>
          <cell r="G24">
            <v>149.09</v>
          </cell>
          <cell r="H24">
            <v>38.619999999999997</v>
          </cell>
        </row>
        <row r="25">
          <cell r="B25">
            <v>30000</v>
          </cell>
          <cell r="C25" t="str">
            <v>Caminhão basculante 1315C PBT=12,9t (TOCO 8,0t)</v>
          </cell>
          <cell r="D25" t="str">
            <v>M</v>
          </cell>
          <cell r="E25">
            <v>0</v>
          </cell>
          <cell r="F25">
            <v>0</v>
          </cell>
          <cell r="G25">
            <v>125.74</v>
          </cell>
          <cell r="H25">
            <v>40.18</v>
          </cell>
        </row>
        <row r="26">
          <cell r="B26">
            <v>30001</v>
          </cell>
          <cell r="C26" t="str">
            <v>Caminhão basculante 1518/48C PBT=19,0t (TRUCK 12,0t)</v>
          </cell>
          <cell r="D26" t="str">
            <v>M</v>
          </cell>
          <cell r="E26">
            <v>0</v>
          </cell>
          <cell r="F26">
            <v>0</v>
          </cell>
          <cell r="G26">
            <v>134.46</v>
          </cell>
          <cell r="H26">
            <v>44.8</v>
          </cell>
        </row>
        <row r="27">
          <cell r="B27">
            <v>30005</v>
          </cell>
          <cell r="C27" t="str">
            <v>Caminhão carroceria L 1319 PBT=13,9t (TOCO 8,0t)</v>
          </cell>
          <cell r="D27" t="str">
            <v>M</v>
          </cell>
          <cell r="E27">
            <v>0</v>
          </cell>
          <cell r="F27">
            <v>0</v>
          </cell>
          <cell r="G27">
            <v>115.59</v>
          </cell>
          <cell r="H27">
            <v>35.72</v>
          </cell>
        </row>
        <row r="28">
          <cell r="B28">
            <v>30006</v>
          </cell>
          <cell r="C28" t="str">
            <v>Caminhão carroceria 1518/48 PBT=19,0t (TRUCK 15,0t)</v>
          </cell>
          <cell r="D28" t="str">
            <v>M</v>
          </cell>
          <cell r="E28">
            <v>0</v>
          </cell>
          <cell r="F28">
            <v>0</v>
          </cell>
          <cell r="G28">
            <v>123.23</v>
          </cell>
          <cell r="H28">
            <v>40.020000000000003</v>
          </cell>
        </row>
        <row r="29">
          <cell r="B29">
            <v>30004</v>
          </cell>
          <cell r="C29" t="str">
            <v>Caminhão carroceria 815/37 PBT=8,3t (TOCO 4,0t)</v>
          </cell>
          <cell r="D29" t="str">
            <v>M</v>
          </cell>
          <cell r="E29">
            <v>0</v>
          </cell>
          <cell r="F29">
            <v>0</v>
          </cell>
          <cell r="G29">
            <v>109.16</v>
          </cell>
          <cell r="H29">
            <v>33.89</v>
          </cell>
        </row>
        <row r="30">
          <cell r="B30">
            <v>30010</v>
          </cell>
          <cell r="C30" t="str">
            <v>Caminhao para hidrossemeadura L 1319 - (6.000 L)</v>
          </cell>
          <cell r="D30" t="str">
            <v>M</v>
          </cell>
          <cell r="E30">
            <v>0</v>
          </cell>
          <cell r="F30">
            <v>0</v>
          </cell>
          <cell r="G30">
            <v>184.91</v>
          </cell>
          <cell r="H30">
            <v>69.63</v>
          </cell>
        </row>
        <row r="31">
          <cell r="B31">
            <v>30007</v>
          </cell>
          <cell r="C31" t="str">
            <v>Caminhão tanque L 1319/48 PBT=12,9t (6.000L)</v>
          </cell>
          <cell r="D31" t="str">
            <v>M</v>
          </cell>
          <cell r="E31">
            <v>0</v>
          </cell>
          <cell r="F31">
            <v>0</v>
          </cell>
          <cell r="G31">
            <v>119.89</v>
          </cell>
          <cell r="H31">
            <v>38.14</v>
          </cell>
        </row>
        <row r="32">
          <cell r="B32">
            <v>30023</v>
          </cell>
          <cell r="C32" t="str">
            <v>Carregadeira de rodas ref. Caterpillar modelo 924H (1,9 m3) ( cab + ar ) ou equivalente</v>
          </cell>
          <cell r="D32" t="str">
            <v>M</v>
          </cell>
          <cell r="E32">
            <v>0</v>
          </cell>
          <cell r="F32">
            <v>0</v>
          </cell>
          <cell r="G32">
            <v>156.13</v>
          </cell>
          <cell r="H32">
            <v>55.42</v>
          </cell>
        </row>
        <row r="33">
          <cell r="B33">
            <v>30024</v>
          </cell>
          <cell r="C33" t="str">
            <v>Carregadeira de rodas ref. Caterpillar modelo 950H (3,10 m3) ( cab + ar ) ou equivalente</v>
          </cell>
          <cell r="D33" t="str">
            <v>M</v>
          </cell>
          <cell r="E33">
            <v>0</v>
          </cell>
          <cell r="F33">
            <v>0</v>
          </cell>
          <cell r="G33">
            <v>233.19</v>
          </cell>
          <cell r="H33">
            <v>93.36</v>
          </cell>
        </row>
        <row r="34">
          <cell r="B34">
            <v>30008</v>
          </cell>
          <cell r="C34" t="str">
            <v>Carreta com prancha 2040 45,0 t</v>
          </cell>
          <cell r="D34" t="str">
            <v>M</v>
          </cell>
          <cell r="E34">
            <v>0</v>
          </cell>
          <cell r="F34">
            <v>0</v>
          </cell>
          <cell r="G34">
            <v>245.83</v>
          </cell>
          <cell r="H34">
            <v>53.61</v>
          </cell>
        </row>
        <row r="35">
          <cell r="B35">
            <v>30076</v>
          </cell>
          <cell r="C35" t="str">
            <v>Carrinho de mão</v>
          </cell>
          <cell r="D35">
            <v>0</v>
          </cell>
          <cell r="E35">
            <v>0</v>
          </cell>
          <cell r="F35">
            <v>0</v>
          </cell>
          <cell r="G35">
            <v>0.13</v>
          </cell>
          <cell r="H35">
            <v>0.09</v>
          </cell>
        </row>
        <row r="36">
          <cell r="B36">
            <v>30011</v>
          </cell>
          <cell r="C36" t="str">
            <v>Comboio de lubrificaçao 1215C 5.000 L</v>
          </cell>
          <cell r="D36">
            <v>0</v>
          </cell>
          <cell r="E36">
            <v>0</v>
          </cell>
          <cell r="F36">
            <v>0</v>
          </cell>
          <cell r="G36">
            <v>127.82</v>
          </cell>
          <cell r="H36">
            <v>39.4</v>
          </cell>
        </row>
        <row r="37">
          <cell r="B37">
            <v>30075</v>
          </cell>
          <cell r="C37" t="str">
            <v>Compactador manual LF-100 gasol marca de referência Honda asfal 500mm ou equivalente</v>
          </cell>
          <cell r="D37">
            <v>0</v>
          </cell>
          <cell r="E37">
            <v>0</v>
          </cell>
          <cell r="F37">
            <v>0</v>
          </cell>
          <cell r="G37">
            <v>13.24</v>
          </cell>
          <cell r="H37">
            <v>11.78</v>
          </cell>
        </row>
        <row r="38">
          <cell r="B38">
            <v>30059</v>
          </cell>
          <cell r="C38" t="str">
            <v>Compressor de ar  XA 187/400 PCM, ATLAS ou equivalente</v>
          </cell>
          <cell r="D38">
            <v>0</v>
          </cell>
          <cell r="E38">
            <v>0</v>
          </cell>
          <cell r="F38">
            <v>0</v>
          </cell>
          <cell r="G38">
            <v>88.32</v>
          </cell>
          <cell r="H38">
            <v>21.9</v>
          </cell>
        </row>
        <row r="39">
          <cell r="B39">
            <v>30060</v>
          </cell>
          <cell r="C39" t="str">
            <v>Compressor de ar  XA 360/763 pcm (ATLAS) ou equivalente</v>
          </cell>
          <cell r="D39">
            <v>0</v>
          </cell>
          <cell r="E39">
            <v>0</v>
          </cell>
          <cell r="F39">
            <v>0</v>
          </cell>
          <cell r="G39">
            <v>138.29</v>
          </cell>
          <cell r="H39">
            <v>33.21</v>
          </cell>
        </row>
        <row r="40">
          <cell r="B40">
            <v>30116</v>
          </cell>
          <cell r="C40" t="str">
            <v>Conjunto acoplado para manômetro para bomba injetora manual Putzmeister ou equivalente</v>
          </cell>
          <cell r="D40" t="str">
            <v>M</v>
          </cell>
          <cell r="E40">
            <v>0</v>
          </cell>
          <cell r="F40">
            <v>0</v>
          </cell>
          <cell r="G40">
            <v>18.489999999999998</v>
          </cell>
          <cell r="H40">
            <v>10.58</v>
          </cell>
        </row>
        <row r="41">
          <cell r="B41">
            <v>30126</v>
          </cell>
          <cell r="C41" t="str">
            <v>Conjunto de campânula para fundação a ar comprimido</v>
          </cell>
          <cell r="D41" t="str">
            <v>M</v>
          </cell>
          <cell r="E41">
            <v>0</v>
          </cell>
          <cell r="F41">
            <v>0</v>
          </cell>
          <cell r="G41">
            <v>36.880000000000003</v>
          </cell>
          <cell r="H41">
            <v>31.96</v>
          </cell>
        </row>
        <row r="42">
          <cell r="B42">
            <v>30117</v>
          </cell>
          <cell r="C42" t="str">
            <v>Conjunto de manômetro O-100 bar, para bomba injetora manual Putzmeister ou similar.</v>
          </cell>
          <cell r="D42" t="str">
            <v>M</v>
          </cell>
          <cell r="E42">
            <v>0</v>
          </cell>
          <cell r="F42">
            <v>0</v>
          </cell>
          <cell r="G42">
            <v>17.149999999999999</v>
          </cell>
          <cell r="H42">
            <v>10.56</v>
          </cell>
        </row>
        <row r="43">
          <cell r="B43">
            <v>30080</v>
          </cell>
          <cell r="C43" t="str">
            <v>Conjunto moto bomba diam. 4"</v>
          </cell>
          <cell r="D43">
            <v>0</v>
          </cell>
          <cell r="E43">
            <v>0</v>
          </cell>
          <cell r="F43">
            <v>0</v>
          </cell>
          <cell r="G43">
            <v>14.9</v>
          </cell>
          <cell r="H43">
            <v>10.72</v>
          </cell>
        </row>
        <row r="44">
          <cell r="B44">
            <v>30120</v>
          </cell>
          <cell r="C44" t="str">
            <v>Conjunto Moto Bomba submersível de 15 CV - Marca Flygt - Modelo 3153/LT622 ou equivalente</v>
          </cell>
          <cell r="D44" t="str">
            <v>M</v>
          </cell>
          <cell r="E44">
            <v>0</v>
          </cell>
          <cell r="F44">
            <v>0</v>
          </cell>
          <cell r="G44">
            <v>23.97</v>
          </cell>
          <cell r="H44">
            <v>12.15</v>
          </cell>
        </row>
        <row r="45">
          <cell r="B45">
            <v>30145</v>
          </cell>
          <cell r="C45" t="str">
            <v>Conjunto móvel de britagem (produção de 80 a 100m3/h)</v>
          </cell>
          <cell r="D45" t="str">
            <v>M</v>
          </cell>
          <cell r="E45">
            <v>0</v>
          </cell>
          <cell r="F45">
            <v>0</v>
          </cell>
          <cell r="G45">
            <v>515.52</v>
          </cell>
          <cell r="H45">
            <v>283.27</v>
          </cell>
        </row>
        <row r="46">
          <cell r="B46">
            <v>30092</v>
          </cell>
          <cell r="C46" t="str">
            <v>Demarcador de faixas a gasolina referência Elgimaq EGM CAF 800 L ou equivalente</v>
          </cell>
          <cell r="D46">
            <v>0</v>
          </cell>
          <cell r="E46">
            <v>0</v>
          </cell>
          <cell r="F46">
            <v>0</v>
          </cell>
          <cell r="G46">
            <v>173.55</v>
          </cell>
          <cell r="H46">
            <v>92.58</v>
          </cell>
        </row>
        <row r="47">
          <cell r="B47">
            <v>30053</v>
          </cell>
          <cell r="C47" t="str">
            <v>Distribuidor de agregado DA 3660 D, CMV ou equivalente</v>
          </cell>
          <cell r="D47" t="str">
            <v>M</v>
          </cell>
          <cell r="E47">
            <v>0</v>
          </cell>
          <cell r="F47">
            <v>0</v>
          </cell>
          <cell r="G47">
            <v>6.01</v>
          </cell>
          <cell r="H47">
            <v>4.38</v>
          </cell>
        </row>
        <row r="48">
          <cell r="B48">
            <v>30009</v>
          </cell>
          <cell r="C48" t="str">
            <v>Equipamento espargidor de asfalto 1315C DA-6C 6.500L (CONSMAQ) ou equivalente</v>
          </cell>
          <cell r="D48" t="str">
            <v>M</v>
          </cell>
          <cell r="E48">
            <v>0</v>
          </cell>
          <cell r="F48">
            <v>0</v>
          </cell>
          <cell r="G48">
            <v>130.99</v>
          </cell>
          <cell r="H48">
            <v>49.24</v>
          </cell>
        </row>
        <row r="49">
          <cell r="B49">
            <v>30012</v>
          </cell>
          <cell r="C49" t="str">
            <v>Equipamento lama asfáltica LA-6, CONSMAQ ou equivalente, montado em caminhão</v>
          </cell>
          <cell r="D49" t="str">
            <v>M</v>
          </cell>
          <cell r="E49">
            <v>0</v>
          </cell>
          <cell r="F49">
            <v>0</v>
          </cell>
          <cell r="G49">
            <v>235.06</v>
          </cell>
          <cell r="H49">
            <v>98.04</v>
          </cell>
        </row>
        <row r="50">
          <cell r="B50">
            <v>30109</v>
          </cell>
          <cell r="C50" t="str">
            <v>Equipamento Vácuo SEWER JET e combinado de jato d'água à alta pressão ou equivalente</v>
          </cell>
          <cell r="D50" t="str">
            <v>M</v>
          </cell>
          <cell r="E50">
            <v>0</v>
          </cell>
          <cell r="F50">
            <v>0</v>
          </cell>
          <cell r="G50">
            <v>146.05000000000001</v>
          </cell>
          <cell r="H50">
            <v>65.47</v>
          </cell>
        </row>
        <row r="51">
          <cell r="B51">
            <v>30044</v>
          </cell>
          <cell r="C51" t="str">
            <v>Escavadeira EC 240 VOLVO ou equivalente</v>
          </cell>
          <cell r="D51" t="str">
            <v>M</v>
          </cell>
          <cell r="E51">
            <v>0</v>
          </cell>
          <cell r="F51">
            <v>0</v>
          </cell>
          <cell r="G51">
            <v>176.56</v>
          </cell>
          <cell r="H51">
            <v>54.09</v>
          </cell>
        </row>
        <row r="52">
          <cell r="B52">
            <v>30025</v>
          </cell>
          <cell r="C52" t="str">
            <v>Escavadeira hidráulica sobre esteiras mod. C X 220 (22t), Case ou equivalente</v>
          </cell>
          <cell r="D52">
            <v>0</v>
          </cell>
          <cell r="E52">
            <v>0</v>
          </cell>
          <cell r="F52">
            <v>0</v>
          </cell>
          <cell r="G52">
            <v>162.86000000000001</v>
          </cell>
          <cell r="H52">
            <v>72.94</v>
          </cell>
        </row>
        <row r="53">
          <cell r="B53">
            <v>30098</v>
          </cell>
          <cell r="C53" t="str">
            <v>Esmerilhadeira Angular 7" marca de referência BOSCH - 1755 ou equivalente</v>
          </cell>
          <cell r="D53">
            <v>0</v>
          </cell>
          <cell r="E53">
            <v>0</v>
          </cell>
          <cell r="F53">
            <v>0</v>
          </cell>
          <cell r="G53">
            <v>21.47</v>
          </cell>
          <cell r="H53">
            <v>20.13</v>
          </cell>
        </row>
        <row r="54">
          <cell r="B54">
            <v>30042</v>
          </cell>
          <cell r="C54" t="str">
            <v>Fresadora de pav. asfalt. W 1000 ou equivalente</v>
          </cell>
          <cell r="D54">
            <v>0</v>
          </cell>
          <cell r="E54">
            <v>0</v>
          </cell>
          <cell r="F54">
            <v>0</v>
          </cell>
          <cell r="G54">
            <v>431.6</v>
          </cell>
          <cell r="H54">
            <v>197.44</v>
          </cell>
        </row>
        <row r="55">
          <cell r="B55">
            <v>30096</v>
          </cell>
          <cell r="C55" t="str">
            <v>Furadeira elétrica de bancada</v>
          </cell>
          <cell r="D55">
            <v>0</v>
          </cell>
          <cell r="E55">
            <v>0</v>
          </cell>
          <cell r="F55">
            <v>0</v>
          </cell>
          <cell r="G55">
            <v>0.69</v>
          </cell>
          <cell r="H55">
            <v>0.03</v>
          </cell>
        </row>
        <row r="56">
          <cell r="B56">
            <v>30094</v>
          </cell>
          <cell r="C56" t="str">
            <v>Furadeira elétrica de impacto BOSCH 1184 ou equivalente</v>
          </cell>
          <cell r="D56">
            <v>0</v>
          </cell>
          <cell r="E56">
            <v>0</v>
          </cell>
          <cell r="F56">
            <v>0</v>
          </cell>
          <cell r="G56">
            <v>16.61</v>
          </cell>
          <cell r="H56">
            <v>15.94</v>
          </cell>
        </row>
        <row r="57">
          <cell r="B57">
            <v>30054</v>
          </cell>
          <cell r="C57" t="str">
            <v>Grade de disco GA-24x24 (TATU) ou equivalente</v>
          </cell>
          <cell r="D57">
            <v>0</v>
          </cell>
          <cell r="E57">
            <v>0</v>
          </cell>
          <cell r="F57">
            <v>0</v>
          </cell>
          <cell r="G57">
            <v>15.02</v>
          </cell>
          <cell r="H57">
            <v>13.63</v>
          </cell>
        </row>
        <row r="58">
          <cell r="B58">
            <v>30129</v>
          </cell>
          <cell r="C58" t="str">
            <v>Grupo Gerador - 25,0 / 18,0 kVA (20kW) ou equivalente</v>
          </cell>
          <cell r="D58" t="str">
            <v>M</v>
          </cell>
          <cell r="E58">
            <v>0</v>
          </cell>
          <cell r="F58">
            <v>0</v>
          </cell>
          <cell r="G58">
            <v>33.4</v>
          </cell>
          <cell r="H58">
            <v>19.829999999999998</v>
          </cell>
        </row>
        <row r="59">
          <cell r="B59">
            <v>30069</v>
          </cell>
          <cell r="C59" t="str">
            <v>Grupo gerador GEHM 200/187 kva (HEIMER) ou equivalente</v>
          </cell>
          <cell r="D59" t="str">
            <v>M</v>
          </cell>
          <cell r="E59">
            <v>0</v>
          </cell>
          <cell r="F59">
            <v>0</v>
          </cell>
          <cell r="G59">
            <v>133.38999999999999</v>
          </cell>
          <cell r="H59">
            <v>18.809999999999999</v>
          </cell>
        </row>
        <row r="60">
          <cell r="B60">
            <v>30144</v>
          </cell>
          <cell r="C60" t="str">
            <v>Grupo Gerador Stemac ou equivalente, montado em contêiner , 500 KVa</v>
          </cell>
          <cell r="D60">
            <v>0</v>
          </cell>
          <cell r="E60">
            <v>0</v>
          </cell>
          <cell r="F60">
            <v>0</v>
          </cell>
          <cell r="G60">
            <v>262.07</v>
          </cell>
          <cell r="H60">
            <v>24.96</v>
          </cell>
        </row>
        <row r="61">
          <cell r="B61">
            <v>30068</v>
          </cell>
          <cell r="C61" t="str">
            <v>Grupo gerador 114/109 kva (STEMAC) ou equivalente</v>
          </cell>
          <cell r="D61" t="str">
            <v>M</v>
          </cell>
          <cell r="E61">
            <v>0</v>
          </cell>
          <cell r="F61">
            <v>0</v>
          </cell>
          <cell r="G61">
            <v>83.78</v>
          </cell>
          <cell r="H61">
            <v>17.59</v>
          </cell>
        </row>
        <row r="62">
          <cell r="B62">
            <v>30093</v>
          </cell>
          <cell r="C62" t="str">
            <v>Grupo gerador 2,5 a 3,0 kva a gasolina</v>
          </cell>
          <cell r="D62">
            <v>0</v>
          </cell>
          <cell r="E62">
            <v>0</v>
          </cell>
          <cell r="F62">
            <v>0</v>
          </cell>
          <cell r="G62">
            <v>13.79</v>
          </cell>
          <cell r="H62">
            <v>10.74</v>
          </cell>
        </row>
        <row r="63">
          <cell r="B63">
            <v>30067</v>
          </cell>
          <cell r="C63" t="str">
            <v>Grupo gerador 40/35 kva (STEMAC) ou equivalente</v>
          </cell>
          <cell r="D63" t="str">
            <v>M</v>
          </cell>
          <cell r="E63">
            <v>0</v>
          </cell>
          <cell r="F63">
            <v>0</v>
          </cell>
          <cell r="G63">
            <v>39.97</v>
          </cell>
          <cell r="H63">
            <v>15.53</v>
          </cell>
        </row>
        <row r="64">
          <cell r="B64">
            <v>30097</v>
          </cell>
          <cell r="C64" t="str">
            <v>Guilhotina para corte em chapa de aço até 2mm</v>
          </cell>
          <cell r="D64">
            <v>0</v>
          </cell>
          <cell r="E64">
            <v>0</v>
          </cell>
          <cell r="F64">
            <v>0</v>
          </cell>
          <cell r="G64">
            <v>28.67</v>
          </cell>
          <cell r="H64">
            <v>24.19</v>
          </cell>
        </row>
        <row r="65">
          <cell r="B65">
            <v>30028</v>
          </cell>
          <cell r="C65" t="str">
            <v>Guindaste de esteira para 40.0t (KOEHRING BANTAM) ou equivalente</v>
          </cell>
          <cell r="D65" t="str">
            <v>M</v>
          </cell>
          <cell r="E65">
            <v>0</v>
          </cell>
          <cell r="F65">
            <v>0</v>
          </cell>
          <cell r="G65">
            <v>370.11</v>
          </cell>
          <cell r="H65">
            <v>194.47</v>
          </cell>
        </row>
        <row r="66">
          <cell r="B66">
            <v>30111</v>
          </cell>
          <cell r="C66" t="str">
            <v>Guindaste 97 T (PBT) sobre esteira com lança de 15m</v>
          </cell>
          <cell r="D66" t="str">
            <v>M</v>
          </cell>
          <cell r="E66">
            <v>0</v>
          </cell>
          <cell r="F66">
            <v>0</v>
          </cell>
          <cell r="G66">
            <v>426.66</v>
          </cell>
          <cell r="H66">
            <v>106.46</v>
          </cell>
        </row>
        <row r="67">
          <cell r="B67">
            <v>30130</v>
          </cell>
          <cell r="C67" t="str">
            <v>Guindauto 6t, Madal-Palfinger ou equivalente</v>
          </cell>
          <cell r="D67" t="str">
            <v>M</v>
          </cell>
          <cell r="E67">
            <v>0</v>
          </cell>
          <cell r="F67">
            <v>0</v>
          </cell>
          <cell r="G67">
            <v>19.28</v>
          </cell>
          <cell r="H67">
            <v>18.32</v>
          </cell>
        </row>
        <row r="68">
          <cell r="B68">
            <v>30115</v>
          </cell>
          <cell r="C68" t="str">
            <v>Macaco Freyssinet modelo K101 ou similar, 7 cordoalhas de 1/2" ou equivalente</v>
          </cell>
          <cell r="D68" t="str">
            <v>M</v>
          </cell>
          <cell r="E68">
            <v>0</v>
          </cell>
          <cell r="F68">
            <v>0</v>
          </cell>
          <cell r="G68">
            <v>38.71</v>
          </cell>
          <cell r="H68">
            <v>16.52</v>
          </cell>
        </row>
        <row r="69">
          <cell r="B69">
            <v>30089</v>
          </cell>
          <cell r="C69" t="str">
            <v>Macaco hidraúlico p/ protensao (12 cordoalhas)</v>
          </cell>
          <cell r="D69">
            <v>0</v>
          </cell>
          <cell r="E69">
            <v>0</v>
          </cell>
          <cell r="F69">
            <v>0</v>
          </cell>
          <cell r="G69">
            <v>58.83</v>
          </cell>
          <cell r="H69">
            <v>49.74</v>
          </cell>
        </row>
        <row r="70">
          <cell r="B70">
            <v>30119</v>
          </cell>
          <cell r="C70" t="str">
            <v>Macaco Hidráulico 50t com acionamento à distância</v>
          </cell>
          <cell r="D70" t="str">
            <v>M</v>
          </cell>
          <cell r="E70">
            <v>0</v>
          </cell>
          <cell r="F70">
            <v>0</v>
          </cell>
          <cell r="G70">
            <v>16.399999999999999</v>
          </cell>
          <cell r="H70">
            <v>16.3</v>
          </cell>
        </row>
        <row r="71">
          <cell r="B71">
            <v>30074</v>
          </cell>
          <cell r="C71" t="str">
            <v>Máquina de cortar ferro</v>
          </cell>
          <cell r="D71">
            <v>0</v>
          </cell>
          <cell r="E71">
            <v>0</v>
          </cell>
          <cell r="F71">
            <v>0</v>
          </cell>
          <cell r="G71">
            <v>15.39</v>
          </cell>
          <cell r="H71">
            <v>12.75</v>
          </cell>
        </row>
        <row r="72">
          <cell r="B72">
            <v>30147</v>
          </cell>
          <cell r="C72" t="str">
            <v>Máquina de hidrojateamento</v>
          </cell>
          <cell r="D72">
            <v>0</v>
          </cell>
          <cell r="E72">
            <v>0</v>
          </cell>
          <cell r="F72">
            <v>0</v>
          </cell>
          <cell r="G72">
            <v>47.21</v>
          </cell>
          <cell r="H72">
            <v>13.87</v>
          </cell>
        </row>
        <row r="73">
          <cell r="B73">
            <v>30091</v>
          </cell>
          <cell r="C73" t="str">
            <v>Máquina de jateamento de areia</v>
          </cell>
          <cell r="D73">
            <v>0</v>
          </cell>
          <cell r="E73">
            <v>0</v>
          </cell>
          <cell r="F73">
            <v>0</v>
          </cell>
          <cell r="G73">
            <v>12.92</v>
          </cell>
          <cell r="H73">
            <v>11.8</v>
          </cell>
        </row>
        <row r="74">
          <cell r="B74">
            <v>30082</v>
          </cell>
          <cell r="C74" t="str">
            <v>Máquina de solda 425 A, pot=33A</v>
          </cell>
          <cell r="D74">
            <v>0</v>
          </cell>
          <cell r="E74">
            <v>0</v>
          </cell>
          <cell r="F74">
            <v>0</v>
          </cell>
          <cell r="G74">
            <v>42.3</v>
          </cell>
          <cell r="H74">
            <v>20.52</v>
          </cell>
        </row>
        <row r="75">
          <cell r="B75">
            <v>30090</v>
          </cell>
          <cell r="C75" t="str">
            <v>Máquina injetora de nata de cimento</v>
          </cell>
          <cell r="D75">
            <v>0</v>
          </cell>
          <cell r="E75">
            <v>0</v>
          </cell>
          <cell r="F75">
            <v>0</v>
          </cell>
          <cell r="G75">
            <v>18.95</v>
          </cell>
          <cell r="H75">
            <v>14.1</v>
          </cell>
        </row>
        <row r="76">
          <cell r="B76">
            <v>30146</v>
          </cell>
          <cell r="C76" t="str">
            <v>Máquina para fio diamantado, Guidoni, modelo TSY, 15 cv/11kw, ou equivalente</v>
          </cell>
          <cell r="D76">
            <v>0</v>
          </cell>
          <cell r="E76">
            <v>0</v>
          </cell>
          <cell r="F76">
            <v>0</v>
          </cell>
          <cell r="G76">
            <v>73.930000000000007</v>
          </cell>
          <cell r="H76">
            <v>6.48</v>
          </cell>
        </row>
        <row r="77">
          <cell r="B77">
            <v>30061</v>
          </cell>
          <cell r="C77" t="str">
            <v>Martelete man. e mec. RH 658  110 pcm/24kg (ATLAS) ou equivalente</v>
          </cell>
          <cell r="D77">
            <v>0</v>
          </cell>
          <cell r="E77">
            <v>0</v>
          </cell>
          <cell r="F77">
            <v>0</v>
          </cell>
          <cell r="G77">
            <v>14.6</v>
          </cell>
          <cell r="H77">
            <v>13.85</v>
          </cell>
        </row>
        <row r="78">
          <cell r="B78">
            <v>30021</v>
          </cell>
          <cell r="C78" t="str">
            <v>Moto Escavo carregador ref. Caterpillar modelo 621G ou equivalente</v>
          </cell>
          <cell r="D78">
            <v>0</v>
          </cell>
          <cell r="E78">
            <v>0</v>
          </cell>
          <cell r="F78">
            <v>0</v>
          </cell>
          <cell r="G78">
            <v>734.89</v>
          </cell>
          <cell r="H78">
            <v>304.92</v>
          </cell>
        </row>
        <row r="79">
          <cell r="B79">
            <v>30085</v>
          </cell>
          <cell r="C79" t="str">
            <v>Moto serra 15" (gas.)</v>
          </cell>
          <cell r="D79" t="str">
            <v>M</v>
          </cell>
          <cell r="E79">
            <v>0</v>
          </cell>
          <cell r="F79">
            <v>0</v>
          </cell>
          <cell r="G79">
            <v>19.649999999999999</v>
          </cell>
          <cell r="H79">
            <v>12.82</v>
          </cell>
        </row>
        <row r="80">
          <cell r="B80">
            <v>30022</v>
          </cell>
          <cell r="C80" t="str">
            <v>Motoniveladora Caterpillar modelo 120K ( cab + ar + ríper) ou equivalente</v>
          </cell>
          <cell r="D80" t="str">
            <v>M</v>
          </cell>
          <cell r="E80">
            <v>0</v>
          </cell>
          <cell r="F80">
            <v>0</v>
          </cell>
          <cell r="G80">
            <v>198.03</v>
          </cell>
          <cell r="H80">
            <v>74.41</v>
          </cell>
        </row>
        <row r="81">
          <cell r="B81">
            <v>30046</v>
          </cell>
          <cell r="C81" t="str">
            <v>Multi distribuidor de agregados referência MDR 9 Romanelli ou equivalente</v>
          </cell>
          <cell r="D81">
            <v>0</v>
          </cell>
          <cell r="E81">
            <v>0</v>
          </cell>
          <cell r="F81">
            <v>0</v>
          </cell>
          <cell r="G81">
            <v>198.03</v>
          </cell>
          <cell r="H81">
            <v>63.27</v>
          </cell>
        </row>
        <row r="82">
          <cell r="B82">
            <v>30110</v>
          </cell>
          <cell r="C82" t="str">
            <v>Perfilômetro</v>
          </cell>
          <cell r="D82">
            <v>0</v>
          </cell>
          <cell r="E82">
            <v>0</v>
          </cell>
          <cell r="F82">
            <v>0</v>
          </cell>
          <cell r="G82">
            <v>4866.0600000000004</v>
          </cell>
          <cell r="H82">
            <v>4866.0600000000004</v>
          </cell>
        </row>
        <row r="83">
          <cell r="B83">
            <v>30132</v>
          </cell>
          <cell r="C83" t="str">
            <v>Perfilometro laser</v>
          </cell>
          <cell r="D83">
            <v>0</v>
          </cell>
          <cell r="E83">
            <v>0</v>
          </cell>
          <cell r="F83">
            <v>0</v>
          </cell>
          <cell r="G83">
            <v>15.41</v>
          </cell>
          <cell r="H83">
            <v>10.42</v>
          </cell>
        </row>
        <row r="84">
          <cell r="B84">
            <v>30099</v>
          </cell>
          <cell r="C84" t="str">
            <v>Perfuratriz de 22,4 kg de peso para uso subterrâneo</v>
          </cell>
          <cell r="D84">
            <v>0</v>
          </cell>
          <cell r="E84">
            <v>0</v>
          </cell>
          <cell r="F84">
            <v>0</v>
          </cell>
          <cell r="G84">
            <v>7.07</v>
          </cell>
          <cell r="H84">
            <v>1.21</v>
          </cell>
        </row>
        <row r="85">
          <cell r="B85">
            <v>30133</v>
          </cell>
          <cell r="C85" t="str">
            <v>Perfuratriz Mach 16 montada em esteira auto propulsora, incl. conj. de haste ou equivalente</v>
          </cell>
          <cell r="D85">
            <v>0</v>
          </cell>
          <cell r="E85">
            <v>0</v>
          </cell>
          <cell r="F85">
            <v>0</v>
          </cell>
          <cell r="G85">
            <v>248.69</v>
          </cell>
          <cell r="H85">
            <v>122.5</v>
          </cell>
        </row>
        <row r="86">
          <cell r="B86">
            <v>30112</v>
          </cell>
          <cell r="C86" t="str">
            <v>Pinça 8t para utilização concomitante ao guindaste 97t</v>
          </cell>
          <cell r="D86">
            <v>0</v>
          </cell>
          <cell r="E86">
            <v>0</v>
          </cell>
          <cell r="F86">
            <v>0</v>
          </cell>
          <cell r="G86">
            <v>34.11</v>
          </cell>
          <cell r="H86">
            <v>31.13</v>
          </cell>
        </row>
        <row r="87">
          <cell r="B87">
            <v>30125</v>
          </cell>
          <cell r="C87" t="str">
            <v>Pulvimisturadora</v>
          </cell>
          <cell r="D87">
            <v>0</v>
          </cell>
          <cell r="E87">
            <v>0</v>
          </cell>
          <cell r="F87">
            <v>0</v>
          </cell>
          <cell r="G87">
            <v>109.35</v>
          </cell>
          <cell r="H87">
            <v>32.6</v>
          </cell>
        </row>
        <row r="88">
          <cell r="B88">
            <v>30045</v>
          </cell>
          <cell r="C88" t="str">
            <v>Recicladora ref. Caterpillar modelo RM500 ou equivalente</v>
          </cell>
          <cell r="D88">
            <v>0</v>
          </cell>
          <cell r="E88">
            <v>0</v>
          </cell>
          <cell r="F88">
            <v>0</v>
          </cell>
          <cell r="G88">
            <v>807.86</v>
          </cell>
          <cell r="H88">
            <v>360.37</v>
          </cell>
        </row>
        <row r="89">
          <cell r="B89">
            <v>30043</v>
          </cell>
          <cell r="C89" t="str">
            <v>Recicladora WIRTGEN WR 2500 ou equivalente</v>
          </cell>
          <cell r="D89">
            <v>0</v>
          </cell>
          <cell r="E89">
            <v>0</v>
          </cell>
          <cell r="F89">
            <v>0</v>
          </cell>
          <cell r="G89">
            <v>531.42999999999995</v>
          </cell>
          <cell r="H89">
            <v>239.21</v>
          </cell>
        </row>
        <row r="90">
          <cell r="B90">
            <v>30127</v>
          </cell>
          <cell r="C90" t="str">
            <v>Régua vibratória (auto-propelida) treliçada - 4,25m</v>
          </cell>
          <cell r="D90" t="str">
            <v>M</v>
          </cell>
          <cell r="E90">
            <v>0</v>
          </cell>
          <cell r="F90">
            <v>0</v>
          </cell>
          <cell r="G90">
            <v>27.75</v>
          </cell>
          <cell r="H90">
            <v>26.89</v>
          </cell>
        </row>
        <row r="91">
          <cell r="B91">
            <v>30029</v>
          </cell>
          <cell r="C91" t="str">
            <v>Retroescavadeira MF 86 TM (MASSEY FERGUSSON) ou equivalente</v>
          </cell>
          <cell r="D91" t="str">
            <v>M</v>
          </cell>
          <cell r="E91">
            <v>0</v>
          </cell>
          <cell r="F91">
            <v>0</v>
          </cell>
          <cell r="G91">
            <v>81.819999999999993</v>
          </cell>
          <cell r="H91">
            <v>34.4</v>
          </cell>
        </row>
        <row r="92">
          <cell r="B92">
            <v>30055</v>
          </cell>
          <cell r="C92" t="str">
            <v>Roçadeira deslocavel adaptavel ao trator agrícola</v>
          </cell>
          <cell r="D92">
            <v>0</v>
          </cell>
          <cell r="E92">
            <v>0</v>
          </cell>
          <cell r="F92">
            <v>0</v>
          </cell>
          <cell r="G92">
            <v>12.34</v>
          </cell>
          <cell r="H92">
            <v>11.6</v>
          </cell>
        </row>
        <row r="93">
          <cell r="B93">
            <v>30142</v>
          </cell>
          <cell r="C93" t="str">
            <v>Roçadeira mecânica costal, Stihl - F 220 ou equivalente</v>
          </cell>
          <cell r="D93">
            <v>0</v>
          </cell>
          <cell r="E93">
            <v>0</v>
          </cell>
          <cell r="F93">
            <v>0</v>
          </cell>
          <cell r="G93">
            <v>2.64</v>
          </cell>
          <cell r="H93">
            <v>0.19</v>
          </cell>
        </row>
        <row r="94">
          <cell r="B94">
            <v>30032</v>
          </cell>
          <cell r="C94" t="str">
            <v>Rolo AP de pneus AP-26 (8,9t) (MULLER) ou equivalente</v>
          </cell>
          <cell r="D94" t="str">
            <v>M</v>
          </cell>
          <cell r="E94">
            <v>0</v>
          </cell>
          <cell r="F94">
            <v>0</v>
          </cell>
          <cell r="G94">
            <v>138.46</v>
          </cell>
          <cell r="H94">
            <v>52.11</v>
          </cell>
        </row>
        <row r="95">
          <cell r="B95">
            <v>30038</v>
          </cell>
          <cell r="C95" t="str">
            <v>Rolo AP liso de aço CA 2505 STD Dynapac ou equivalente</v>
          </cell>
          <cell r="D95" t="str">
            <v>M</v>
          </cell>
          <cell r="E95">
            <v>0</v>
          </cell>
          <cell r="F95">
            <v>0</v>
          </cell>
          <cell r="G95">
            <v>140.30000000000001</v>
          </cell>
          <cell r="H95">
            <v>47.98</v>
          </cell>
        </row>
        <row r="96">
          <cell r="B96">
            <v>30034</v>
          </cell>
          <cell r="C96" t="str">
            <v>Rolo AP liso de aço RT-82H (6,5t) (MULLER) ou equivalente</v>
          </cell>
          <cell r="D96">
            <v>0</v>
          </cell>
          <cell r="E96">
            <v>0</v>
          </cell>
          <cell r="F96">
            <v>0</v>
          </cell>
          <cell r="G96">
            <v>71.290000000000006</v>
          </cell>
          <cell r="H96">
            <v>32.67</v>
          </cell>
        </row>
        <row r="97">
          <cell r="B97">
            <v>30035</v>
          </cell>
          <cell r="C97" t="str">
            <v>Rolo AP liso de aço TH-10 (6,3t) (TEMA TERRA) ou equivalente</v>
          </cell>
          <cell r="D97">
            <v>0</v>
          </cell>
          <cell r="E97">
            <v>0</v>
          </cell>
          <cell r="F97">
            <v>0</v>
          </cell>
          <cell r="G97">
            <v>80.92</v>
          </cell>
          <cell r="H97">
            <v>43.38</v>
          </cell>
        </row>
        <row r="98">
          <cell r="B98">
            <v>30037</v>
          </cell>
          <cell r="C98" t="str">
            <v>Rolo AP vib. liso de aço CA-15  STD (DYNAPAC) ou equivalente</v>
          </cell>
          <cell r="D98" t="str">
            <v>M</v>
          </cell>
          <cell r="E98">
            <v>0</v>
          </cell>
          <cell r="F98">
            <v>0</v>
          </cell>
          <cell r="G98">
            <v>90.32</v>
          </cell>
          <cell r="H98">
            <v>38.229999999999997</v>
          </cell>
        </row>
        <row r="99">
          <cell r="B99">
            <v>30036</v>
          </cell>
          <cell r="C99" t="str">
            <v>Rolo AP vib. liso de aço VAP-70 L (MULLER) ou equivalente</v>
          </cell>
          <cell r="D99" t="str">
            <v>M</v>
          </cell>
          <cell r="E99">
            <v>0</v>
          </cell>
          <cell r="F99">
            <v>0</v>
          </cell>
          <cell r="G99">
            <v>139.82</v>
          </cell>
          <cell r="H99">
            <v>51.45</v>
          </cell>
        </row>
        <row r="100">
          <cell r="B100">
            <v>30040</v>
          </cell>
          <cell r="C100" t="str">
            <v>Rolo AP vib. patas 100 mm CA-25P (DYNAPAC) ou equivalente</v>
          </cell>
          <cell r="D100" t="str">
            <v>M</v>
          </cell>
          <cell r="E100">
            <v>0</v>
          </cell>
          <cell r="F100">
            <v>0</v>
          </cell>
          <cell r="G100">
            <v>139.31</v>
          </cell>
          <cell r="H100">
            <v>46.68</v>
          </cell>
        </row>
        <row r="101">
          <cell r="B101">
            <v>30039</v>
          </cell>
          <cell r="C101" t="str">
            <v>Rolo AP vib. patas 128 mm CA-15P (DYNAPAC) ou equivalente</v>
          </cell>
          <cell r="D101" t="str">
            <v>M</v>
          </cell>
          <cell r="E101">
            <v>0</v>
          </cell>
          <cell r="F101">
            <v>0</v>
          </cell>
          <cell r="G101">
            <v>91.7</v>
          </cell>
          <cell r="H101">
            <v>39.340000000000003</v>
          </cell>
        </row>
        <row r="102">
          <cell r="B102">
            <v>30033</v>
          </cell>
          <cell r="C102" t="str">
            <v>Rolo compactador de pneus CP 224, Dynapac ou equivalente</v>
          </cell>
          <cell r="D102">
            <v>0</v>
          </cell>
          <cell r="E102">
            <v>0</v>
          </cell>
          <cell r="F102">
            <v>0</v>
          </cell>
          <cell r="G102">
            <v>140.54</v>
          </cell>
          <cell r="H102">
            <v>47.78</v>
          </cell>
        </row>
        <row r="103">
          <cell r="B103">
            <v>30095</v>
          </cell>
          <cell r="C103" t="str">
            <v>Serra circular manual</v>
          </cell>
          <cell r="D103">
            <v>0</v>
          </cell>
          <cell r="E103">
            <v>0</v>
          </cell>
          <cell r="F103">
            <v>0</v>
          </cell>
          <cell r="G103">
            <v>2.66</v>
          </cell>
          <cell r="H103">
            <v>0.04</v>
          </cell>
        </row>
        <row r="104">
          <cell r="B104">
            <v>30073</v>
          </cell>
          <cell r="C104" t="str">
            <v>Serra circular (WEG) ou equivalente</v>
          </cell>
          <cell r="D104" t="str">
            <v>M</v>
          </cell>
          <cell r="E104">
            <v>0</v>
          </cell>
          <cell r="F104">
            <v>0</v>
          </cell>
          <cell r="G104">
            <v>16.34</v>
          </cell>
          <cell r="H104">
            <v>12.97</v>
          </cell>
        </row>
        <row r="105">
          <cell r="B105">
            <v>30128</v>
          </cell>
          <cell r="C105" t="str">
            <v>Serra de juntas para concreto, Clipper, mod. C-844 ou equivalente</v>
          </cell>
          <cell r="D105" t="str">
            <v>M</v>
          </cell>
          <cell r="E105">
            <v>0</v>
          </cell>
          <cell r="F105">
            <v>0</v>
          </cell>
          <cell r="G105">
            <v>20.98</v>
          </cell>
          <cell r="H105">
            <v>16.260000000000002</v>
          </cell>
        </row>
        <row r="106">
          <cell r="B106">
            <v>30114</v>
          </cell>
          <cell r="C106" t="str">
            <v>Sonda rotativa Mach 850, com motor a diesel de 30HP, Maquesonda ou equivalente</v>
          </cell>
          <cell r="D106" t="str">
            <v>M</v>
          </cell>
          <cell r="E106">
            <v>0</v>
          </cell>
          <cell r="F106">
            <v>0</v>
          </cell>
          <cell r="G106">
            <v>52.7</v>
          </cell>
          <cell r="H106">
            <v>32.33</v>
          </cell>
        </row>
        <row r="107">
          <cell r="B107">
            <v>30086</v>
          </cell>
          <cell r="C107" t="str">
            <v>Sonda rotativa tipo Mach 700 ou equivalente</v>
          </cell>
          <cell r="D107">
            <v>0</v>
          </cell>
          <cell r="E107">
            <v>0</v>
          </cell>
          <cell r="F107">
            <v>0</v>
          </cell>
          <cell r="G107">
            <v>70.52</v>
          </cell>
          <cell r="H107">
            <v>35.880000000000003</v>
          </cell>
        </row>
        <row r="108">
          <cell r="B108">
            <v>30138</v>
          </cell>
          <cell r="C108" t="str">
            <v>Talha de 4 toneladas, elétrica ref. Tirfor ou equivalente,</v>
          </cell>
          <cell r="D108" t="str">
            <v>M</v>
          </cell>
          <cell r="E108">
            <v>0</v>
          </cell>
          <cell r="F108">
            <v>0</v>
          </cell>
          <cell r="G108">
            <v>5.46</v>
          </cell>
          <cell r="H108">
            <v>1.05</v>
          </cell>
        </row>
        <row r="109">
          <cell r="B109">
            <v>30084</v>
          </cell>
          <cell r="C109" t="str">
            <v>Tanque estacionário 20.000 L</v>
          </cell>
          <cell r="D109">
            <v>0</v>
          </cell>
          <cell r="E109">
            <v>0</v>
          </cell>
          <cell r="F109">
            <v>0</v>
          </cell>
          <cell r="G109">
            <v>4.8</v>
          </cell>
          <cell r="H109">
            <v>3.43</v>
          </cell>
        </row>
        <row r="110">
          <cell r="B110">
            <v>30136</v>
          </cell>
          <cell r="C110" t="str">
            <v>Tanque estacionário 30.000 L</v>
          </cell>
          <cell r="D110">
            <v>0</v>
          </cell>
          <cell r="E110">
            <v>0</v>
          </cell>
          <cell r="F110">
            <v>0</v>
          </cell>
          <cell r="G110">
            <v>5.08</v>
          </cell>
          <cell r="H110">
            <v>3.63</v>
          </cell>
        </row>
        <row r="111">
          <cell r="B111">
            <v>30135</v>
          </cell>
          <cell r="C111" t="str">
            <v>Tanque pre-aquecedor 30.000L (s/óleo)</v>
          </cell>
          <cell r="D111">
            <v>0</v>
          </cell>
          <cell r="E111">
            <v>0</v>
          </cell>
          <cell r="F111">
            <v>0</v>
          </cell>
          <cell r="G111">
            <v>24.98</v>
          </cell>
          <cell r="H111">
            <v>17.86</v>
          </cell>
        </row>
        <row r="112">
          <cell r="B112">
            <v>30030</v>
          </cell>
          <cell r="C112" t="str">
            <v>Trator agrícola MF 297/4 -4 X 4 (MASSEY FERGUSSON) ou equivalente</v>
          </cell>
          <cell r="D112" t="str">
            <v>M</v>
          </cell>
          <cell r="E112">
            <v>0</v>
          </cell>
          <cell r="F112">
            <v>0</v>
          </cell>
          <cell r="G112">
            <v>96.15</v>
          </cell>
          <cell r="H112">
            <v>30.92</v>
          </cell>
        </row>
        <row r="113">
          <cell r="B113">
            <v>30031</v>
          </cell>
          <cell r="C113" t="str">
            <v>Trator agrícola mod. BH-145, Valtra ou equivalente</v>
          </cell>
          <cell r="D113">
            <v>0</v>
          </cell>
          <cell r="E113">
            <v>0</v>
          </cell>
          <cell r="F113">
            <v>0</v>
          </cell>
          <cell r="G113">
            <v>103.09</v>
          </cell>
          <cell r="H113">
            <v>30.24</v>
          </cell>
        </row>
        <row r="114">
          <cell r="B114">
            <v>30020</v>
          </cell>
          <cell r="C114" t="str">
            <v>Trator de esteiras c/ placa emp. D-8R (CAT) ou equivalente</v>
          </cell>
          <cell r="D114">
            <v>0</v>
          </cell>
          <cell r="E114">
            <v>0</v>
          </cell>
          <cell r="F114">
            <v>0</v>
          </cell>
          <cell r="G114">
            <v>505.36</v>
          </cell>
          <cell r="H114">
            <v>186.28</v>
          </cell>
        </row>
        <row r="115">
          <cell r="B115">
            <v>30015</v>
          </cell>
          <cell r="C115" t="str">
            <v>Trator de esteiras ref. Caterpillar cm lâmina modelo D5K ou equivalente</v>
          </cell>
          <cell r="D115" t="str">
            <v>M</v>
          </cell>
          <cell r="E115">
            <v>0</v>
          </cell>
          <cell r="F115">
            <v>0</v>
          </cell>
          <cell r="G115">
            <v>244.96</v>
          </cell>
          <cell r="H115">
            <v>112.53</v>
          </cell>
        </row>
        <row r="116">
          <cell r="B116">
            <v>30016</v>
          </cell>
          <cell r="C116" t="str">
            <v>Trator de esteiras ref. Caterpillar cm lâmina modelo D6N ou equivalente</v>
          </cell>
          <cell r="D116" t="str">
            <v>M</v>
          </cell>
          <cell r="E116">
            <v>0</v>
          </cell>
          <cell r="F116">
            <v>0</v>
          </cell>
          <cell r="G116">
            <v>265.25</v>
          </cell>
          <cell r="H116">
            <v>107</v>
          </cell>
        </row>
        <row r="117">
          <cell r="B117">
            <v>30017</v>
          </cell>
          <cell r="C117" t="str">
            <v>Trator de esteiras ref. Caterpillar cm lâmina modelo D6T ou equivalente</v>
          </cell>
          <cell r="D117" t="str">
            <v>M</v>
          </cell>
          <cell r="E117">
            <v>0</v>
          </cell>
          <cell r="F117">
            <v>0</v>
          </cell>
          <cell r="G117">
            <v>267.08999999999997</v>
          </cell>
          <cell r="H117">
            <v>114.44</v>
          </cell>
        </row>
        <row r="118">
          <cell r="B118">
            <v>30018</v>
          </cell>
          <cell r="C118" t="str">
            <v>Trator de esteiras ref. Caterpillar com lâmina modelo D8T, sem ríper ou equivalente</v>
          </cell>
          <cell r="D118">
            <v>0</v>
          </cell>
          <cell r="E118">
            <v>0</v>
          </cell>
          <cell r="F118">
            <v>0</v>
          </cell>
          <cell r="G118">
            <v>499.78</v>
          </cell>
          <cell r="H118">
            <v>183.28</v>
          </cell>
        </row>
        <row r="119">
          <cell r="B119">
            <v>30019</v>
          </cell>
          <cell r="C119" t="str">
            <v>Trator de esteiras ref. Caterpillar com lâmina e ripper modelo D8T ou equivalente</v>
          </cell>
          <cell r="D119">
            <v>0</v>
          </cell>
          <cell r="E119">
            <v>0</v>
          </cell>
          <cell r="F119">
            <v>0</v>
          </cell>
          <cell r="G119">
            <v>532.54999999999995</v>
          </cell>
          <cell r="H119">
            <v>200.9</v>
          </cell>
        </row>
        <row r="120">
          <cell r="B120">
            <v>30063</v>
          </cell>
          <cell r="C120" t="str">
            <v>Usina de asfalto UA-2  60/80 t/h - CBUQ (CIBER) ou equivalente</v>
          </cell>
          <cell r="D120">
            <v>0</v>
          </cell>
          <cell r="E120">
            <v>0</v>
          </cell>
          <cell r="F120">
            <v>0</v>
          </cell>
          <cell r="G120">
            <v>516.09</v>
          </cell>
          <cell r="H120">
            <v>318.87</v>
          </cell>
        </row>
        <row r="121">
          <cell r="B121">
            <v>30065</v>
          </cell>
          <cell r="C121" t="str">
            <v>Usina de asfalto 33-E 40/60 t/h - PMF (ALMEIDA) ou equivalente</v>
          </cell>
          <cell r="D121" t="str">
            <v>M</v>
          </cell>
          <cell r="E121">
            <v>0</v>
          </cell>
          <cell r="F121">
            <v>0</v>
          </cell>
          <cell r="G121">
            <v>127.33</v>
          </cell>
          <cell r="H121">
            <v>113.54</v>
          </cell>
        </row>
        <row r="122">
          <cell r="B122">
            <v>30066</v>
          </cell>
          <cell r="C122" t="str">
            <v>Usina de solos USC-2 dos. triplo 100/200t (CIBER) ou equivalente</v>
          </cell>
          <cell r="D122" t="str">
            <v>M</v>
          </cell>
          <cell r="E122">
            <v>0</v>
          </cell>
          <cell r="F122">
            <v>0</v>
          </cell>
          <cell r="G122">
            <v>251.76</v>
          </cell>
          <cell r="H122">
            <v>162.65</v>
          </cell>
        </row>
        <row r="123">
          <cell r="B123">
            <v>30051</v>
          </cell>
          <cell r="C123" t="str">
            <v>Vassoura mecânica VM-2440 (CMV) ou equivalente</v>
          </cell>
          <cell r="D123" t="str">
            <v>M</v>
          </cell>
          <cell r="E123">
            <v>0</v>
          </cell>
          <cell r="F123">
            <v>0</v>
          </cell>
          <cell r="G123">
            <v>7.07</v>
          </cell>
          <cell r="H123">
            <v>4.43</v>
          </cell>
        </row>
        <row r="124">
          <cell r="B124">
            <v>30071</v>
          </cell>
          <cell r="C124" t="str">
            <v>Vibrador de imersao AA67 c/ mangote, marca de referência ATLAS COPCO ou equivalente</v>
          </cell>
          <cell r="D124">
            <v>0</v>
          </cell>
          <cell r="E124">
            <v>0</v>
          </cell>
          <cell r="F124">
            <v>0</v>
          </cell>
          <cell r="G124">
            <v>13.97</v>
          </cell>
          <cell r="H124">
            <v>11.06</v>
          </cell>
        </row>
        <row r="125">
          <cell r="B125">
            <v>30139</v>
          </cell>
          <cell r="C125" t="str">
            <v>Viga Benkelman</v>
          </cell>
          <cell r="D125">
            <v>0</v>
          </cell>
          <cell r="E125">
            <v>0</v>
          </cell>
          <cell r="F125">
            <v>0</v>
          </cell>
          <cell r="G125">
            <v>26.8</v>
          </cell>
          <cell r="H125">
            <v>26.8</v>
          </cell>
        </row>
      </sheetData>
      <sheetData sheetId="1"/>
      <sheetData sheetId="2">
        <row r="5">
          <cell r="C5">
            <v>20039</v>
          </cell>
          <cell r="D5" t="str">
            <v>Ajudante de carpinteiro</v>
          </cell>
          <cell r="E5" t="str">
            <v>h</v>
          </cell>
          <cell r="F5">
            <v>1.01</v>
          </cell>
          <cell r="G5">
            <v>157.27000000000001</v>
          </cell>
          <cell r="H5">
            <v>10.34</v>
          </cell>
        </row>
        <row r="6">
          <cell r="C6">
            <v>20050</v>
          </cell>
          <cell r="D6" t="str">
            <v>Ajudante de carpinteiro de O.A.C.</v>
          </cell>
          <cell r="E6" t="str">
            <v>h</v>
          </cell>
          <cell r="F6">
            <v>1.01</v>
          </cell>
          <cell r="G6">
            <v>157.27000000000001</v>
          </cell>
          <cell r="H6">
            <v>10.34</v>
          </cell>
        </row>
        <row r="7">
          <cell r="C7">
            <v>20151</v>
          </cell>
          <cell r="D7" t="str">
            <v>Ajudante de eletricista</v>
          </cell>
          <cell r="E7" t="str">
            <v>h</v>
          </cell>
          <cell r="F7">
            <v>1.01</v>
          </cell>
          <cell r="G7">
            <v>157.27000000000001</v>
          </cell>
          <cell r="H7">
            <v>10.34</v>
          </cell>
        </row>
        <row r="8">
          <cell r="C8">
            <v>20061</v>
          </cell>
          <cell r="D8" t="str">
            <v>Ajudante de máquina</v>
          </cell>
          <cell r="E8" t="str">
            <v>h</v>
          </cell>
          <cell r="F8">
            <v>1.01</v>
          </cell>
          <cell r="G8">
            <v>157.27000000000001</v>
          </cell>
          <cell r="H8">
            <v>10.34</v>
          </cell>
        </row>
        <row r="9">
          <cell r="C9">
            <v>20072</v>
          </cell>
          <cell r="D9" t="str">
            <v>Ajudante de pedreiro O.A.C.</v>
          </cell>
          <cell r="E9" t="str">
            <v>h</v>
          </cell>
          <cell r="F9">
            <v>1.01</v>
          </cell>
          <cell r="G9">
            <v>157.27000000000001</v>
          </cell>
          <cell r="H9">
            <v>10.34</v>
          </cell>
        </row>
        <row r="10">
          <cell r="C10">
            <v>20083</v>
          </cell>
          <cell r="D10" t="str">
            <v>Ajudante de pedreiro O.A.E.</v>
          </cell>
          <cell r="E10" t="str">
            <v>h</v>
          </cell>
          <cell r="F10">
            <v>1.01</v>
          </cell>
          <cell r="G10">
            <v>157.27000000000001</v>
          </cell>
          <cell r="H10">
            <v>10.34</v>
          </cell>
        </row>
        <row r="11">
          <cell r="C11">
            <v>20094</v>
          </cell>
          <cell r="D11" t="str">
            <v>Almoxarife</v>
          </cell>
          <cell r="E11" t="str">
            <v>h</v>
          </cell>
          <cell r="F11">
            <v>1.65</v>
          </cell>
          <cell r="G11">
            <v>157.27000000000001</v>
          </cell>
          <cell r="H11">
            <v>16.89</v>
          </cell>
        </row>
        <row r="12">
          <cell r="C12">
            <v>20012</v>
          </cell>
          <cell r="D12" t="str">
            <v>Apontador</v>
          </cell>
          <cell r="E12" t="str">
            <v>h</v>
          </cell>
          <cell r="F12">
            <v>1.65</v>
          </cell>
          <cell r="G12">
            <v>157.27000000000001</v>
          </cell>
          <cell r="H12">
            <v>16.89</v>
          </cell>
        </row>
        <row r="13">
          <cell r="C13">
            <v>20020</v>
          </cell>
          <cell r="D13" t="str">
            <v>Armador</v>
          </cell>
          <cell r="E13" t="str">
            <v>h</v>
          </cell>
          <cell r="F13">
            <v>1.24</v>
          </cell>
          <cell r="G13">
            <v>157.27000000000001</v>
          </cell>
          <cell r="H13">
            <v>12.69</v>
          </cell>
        </row>
        <row r="14">
          <cell r="C14">
            <v>20022</v>
          </cell>
          <cell r="D14" t="str">
            <v>Auxiliar de almoxarife</v>
          </cell>
          <cell r="E14" t="str">
            <v>h</v>
          </cell>
          <cell r="F14">
            <v>1.01</v>
          </cell>
          <cell r="G14">
            <v>157.27000000000001</v>
          </cell>
          <cell r="H14">
            <v>10.34</v>
          </cell>
        </row>
        <row r="15">
          <cell r="C15">
            <v>20027</v>
          </cell>
          <cell r="D15" t="str">
            <v>Auxiliar de serviços gerais</v>
          </cell>
          <cell r="E15" t="str">
            <v>h</v>
          </cell>
          <cell r="F15">
            <v>1.01</v>
          </cell>
          <cell r="G15">
            <v>157.27000000000001</v>
          </cell>
          <cell r="H15">
            <v>10.34</v>
          </cell>
        </row>
        <row r="16">
          <cell r="C16">
            <v>20033</v>
          </cell>
          <cell r="D16" t="str">
            <v>Blaster</v>
          </cell>
          <cell r="E16" t="str">
            <v>h</v>
          </cell>
          <cell r="F16">
            <v>1.96</v>
          </cell>
          <cell r="G16">
            <v>157.27000000000001</v>
          </cell>
          <cell r="H16">
            <v>20.07</v>
          </cell>
        </row>
        <row r="17">
          <cell r="C17">
            <v>20034</v>
          </cell>
          <cell r="D17" t="str">
            <v>Cabo de fogo</v>
          </cell>
          <cell r="E17" t="str">
            <v>h</v>
          </cell>
          <cell r="F17">
            <v>1.96</v>
          </cell>
          <cell r="G17">
            <v>157.27000000000001</v>
          </cell>
          <cell r="H17">
            <v>20.07</v>
          </cell>
        </row>
        <row r="18">
          <cell r="C18">
            <v>20035</v>
          </cell>
          <cell r="D18" t="str">
            <v>Calceteiro</v>
          </cell>
          <cell r="E18" t="str">
            <v>h</v>
          </cell>
          <cell r="F18">
            <v>1.24</v>
          </cell>
          <cell r="G18">
            <v>157.27000000000001</v>
          </cell>
          <cell r="H18">
            <v>12.69</v>
          </cell>
        </row>
        <row r="19">
          <cell r="C19">
            <v>20037</v>
          </cell>
          <cell r="D19" t="str">
            <v>Capataz de ar comprimido</v>
          </cell>
          <cell r="E19" t="str">
            <v>h</v>
          </cell>
          <cell r="F19">
            <v>2.35</v>
          </cell>
          <cell r="G19">
            <v>157.27000000000001</v>
          </cell>
          <cell r="H19">
            <v>24.06</v>
          </cell>
        </row>
        <row r="20">
          <cell r="C20">
            <v>20038</v>
          </cell>
          <cell r="D20" t="str">
            <v>Carpinteiro de O.A.C.</v>
          </cell>
          <cell r="E20" t="str">
            <v>h</v>
          </cell>
          <cell r="F20">
            <v>1.24</v>
          </cell>
          <cell r="G20">
            <v>157.27000000000001</v>
          </cell>
          <cell r="H20">
            <v>12.69</v>
          </cell>
        </row>
        <row r="21">
          <cell r="C21">
            <v>20040</v>
          </cell>
          <cell r="D21" t="str">
            <v>Carpinteiro de O.A.E.</v>
          </cell>
          <cell r="E21" t="str">
            <v>h</v>
          </cell>
          <cell r="F21">
            <v>1.65</v>
          </cell>
          <cell r="G21">
            <v>157.27000000000001</v>
          </cell>
          <cell r="H21">
            <v>16.89</v>
          </cell>
        </row>
        <row r="22">
          <cell r="C22">
            <v>20041</v>
          </cell>
          <cell r="D22" t="str">
            <v>Cavouqueiro</v>
          </cell>
          <cell r="E22" t="str">
            <v>h</v>
          </cell>
          <cell r="F22">
            <v>1.24</v>
          </cell>
          <cell r="G22">
            <v>157.27000000000001</v>
          </cell>
          <cell r="H22">
            <v>12.69</v>
          </cell>
        </row>
        <row r="23">
          <cell r="C23">
            <v>20042</v>
          </cell>
          <cell r="D23" t="str">
            <v>Compressorista</v>
          </cell>
          <cell r="E23" t="str">
            <v>h</v>
          </cell>
          <cell r="F23">
            <v>1.24</v>
          </cell>
          <cell r="G23">
            <v>157.27000000000001</v>
          </cell>
          <cell r="H23">
            <v>12.69</v>
          </cell>
        </row>
        <row r="24">
          <cell r="C24">
            <v>20056</v>
          </cell>
          <cell r="D24" t="str">
            <v>Eletricista</v>
          </cell>
          <cell r="E24" t="str">
            <v>h</v>
          </cell>
          <cell r="F24">
            <v>1.24</v>
          </cell>
          <cell r="G24">
            <v>157.27000000000001</v>
          </cell>
          <cell r="H24">
            <v>12.69</v>
          </cell>
        </row>
        <row r="25">
          <cell r="C25">
            <v>20057</v>
          </cell>
          <cell r="D25" t="str">
            <v>Encarregado de britador</v>
          </cell>
          <cell r="E25" t="str">
            <v>h</v>
          </cell>
          <cell r="F25">
            <v>2.35</v>
          </cell>
          <cell r="G25">
            <v>157.27000000000001</v>
          </cell>
          <cell r="H25">
            <v>24.06</v>
          </cell>
        </row>
        <row r="26">
          <cell r="C26">
            <v>20058</v>
          </cell>
          <cell r="D26" t="str">
            <v>Encarregado de escritório</v>
          </cell>
          <cell r="E26" t="str">
            <v>h</v>
          </cell>
          <cell r="F26">
            <v>2.35</v>
          </cell>
          <cell r="G26">
            <v>157.27000000000001</v>
          </cell>
          <cell r="H26">
            <v>24.06</v>
          </cell>
        </row>
        <row r="27">
          <cell r="C27">
            <v>20059</v>
          </cell>
          <cell r="D27" t="str">
            <v>Encarregado de fundação</v>
          </cell>
          <cell r="E27" t="str">
            <v>h</v>
          </cell>
          <cell r="F27">
            <v>2.2599999999999998</v>
          </cell>
          <cell r="G27">
            <v>157.27000000000001</v>
          </cell>
          <cell r="H27">
            <v>23.14</v>
          </cell>
        </row>
        <row r="28">
          <cell r="C28">
            <v>20060</v>
          </cell>
          <cell r="D28" t="str">
            <v>Encarregado de O.A.C.</v>
          </cell>
          <cell r="E28" t="str">
            <v>h</v>
          </cell>
          <cell r="F28">
            <v>2.2599999999999998</v>
          </cell>
          <cell r="G28">
            <v>157.27000000000001</v>
          </cell>
          <cell r="H28">
            <v>23.14</v>
          </cell>
        </row>
        <row r="29">
          <cell r="C29">
            <v>20065</v>
          </cell>
          <cell r="D29" t="str">
            <v>Encarregado de pavimentação</v>
          </cell>
          <cell r="E29" t="str">
            <v>h</v>
          </cell>
          <cell r="F29">
            <v>2.2599999999999998</v>
          </cell>
          <cell r="G29">
            <v>157.27000000000001</v>
          </cell>
          <cell r="H29">
            <v>23.14</v>
          </cell>
        </row>
        <row r="30">
          <cell r="C30">
            <v>20064</v>
          </cell>
          <cell r="D30" t="str">
            <v>Encarregado de pesagem</v>
          </cell>
          <cell r="E30" t="str">
            <v>h</v>
          </cell>
          <cell r="F30">
            <v>2.2599999999999998</v>
          </cell>
          <cell r="G30">
            <v>157.27000000000001</v>
          </cell>
          <cell r="H30">
            <v>23.14</v>
          </cell>
        </row>
        <row r="31">
          <cell r="C31">
            <v>20063</v>
          </cell>
          <cell r="D31" t="str">
            <v>Encarregado de pista</v>
          </cell>
          <cell r="E31" t="str">
            <v>h</v>
          </cell>
          <cell r="F31">
            <v>2.2599999999999998</v>
          </cell>
          <cell r="G31">
            <v>157.27000000000001</v>
          </cell>
          <cell r="H31">
            <v>23.14</v>
          </cell>
        </row>
        <row r="32">
          <cell r="C32">
            <v>20066</v>
          </cell>
          <cell r="D32" t="str">
            <v>Encarregado de protensao</v>
          </cell>
          <cell r="E32" t="str">
            <v>h</v>
          </cell>
          <cell r="F32">
            <v>2.35</v>
          </cell>
          <cell r="G32">
            <v>157.27000000000001</v>
          </cell>
          <cell r="H32">
            <v>24.06</v>
          </cell>
        </row>
        <row r="33">
          <cell r="C33">
            <v>20067</v>
          </cell>
          <cell r="D33" t="str">
            <v>Encarregado de terraplenagem</v>
          </cell>
          <cell r="E33" t="str">
            <v>h</v>
          </cell>
          <cell r="F33">
            <v>2.35</v>
          </cell>
          <cell r="G33">
            <v>157.27000000000001</v>
          </cell>
          <cell r="H33">
            <v>24.06</v>
          </cell>
        </row>
        <row r="34">
          <cell r="C34">
            <v>20068</v>
          </cell>
          <cell r="D34" t="str">
            <v>Encarregado de usina</v>
          </cell>
          <cell r="E34" t="str">
            <v>h</v>
          </cell>
          <cell r="F34">
            <v>2.35</v>
          </cell>
          <cell r="G34">
            <v>157.27000000000001</v>
          </cell>
          <cell r="H34">
            <v>24.06</v>
          </cell>
        </row>
        <row r="35">
          <cell r="C35">
            <v>99301</v>
          </cell>
          <cell r="D35" t="str">
            <v>Encarregado Geral</v>
          </cell>
          <cell r="E35" t="str">
            <v>h</v>
          </cell>
          <cell r="F35">
            <v>2.2599999999999998</v>
          </cell>
          <cell r="G35">
            <v>157.27000000000001</v>
          </cell>
          <cell r="H35">
            <v>23.14</v>
          </cell>
        </row>
        <row r="36">
          <cell r="C36">
            <v>20062</v>
          </cell>
          <cell r="D36" t="str">
            <v>Encarregado O.A.E.</v>
          </cell>
          <cell r="E36" t="str">
            <v>h</v>
          </cell>
          <cell r="F36">
            <v>2.2599999999999998</v>
          </cell>
          <cell r="G36">
            <v>157.27000000000001</v>
          </cell>
          <cell r="H36">
            <v>23.14</v>
          </cell>
        </row>
        <row r="37">
          <cell r="C37">
            <v>20081</v>
          </cell>
          <cell r="D37" t="str">
            <v>Escavadeirista</v>
          </cell>
          <cell r="E37" t="str">
            <v>h</v>
          </cell>
          <cell r="F37">
            <v>1.65</v>
          </cell>
          <cell r="G37">
            <v>157.27000000000001</v>
          </cell>
          <cell r="H37">
            <v>16.89</v>
          </cell>
        </row>
        <row r="38">
          <cell r="C38">
            <v>20087</v>
          </cell>
          <cell r="D38" t="str">
            <v>Feitor</v>
          </cell>
          <cell r="E38" t="str">
            <v>h</v>
          </cell>
          <cell r="F38">
            <v>2.2599999999999998</v>
          </cell>
          <cell r="G38">
            <v>157.27000000000001</v>
          </cell>
          <cell r="H38">
            <v>23.14</v>
          </cell>
        </row>
        <row r="39">
          <cell r="C39">
            <v>20088</v>
          </cell>
          <cell r="D39" t="str">
            <v>Greidista</v>
          </cell>
          <cell r="E39" t="str">
            <v>h</v>
          </cell>
          <cell r="F39">
            <v>1.24</v>
          </cell>
          <cell r="G39">
            <v>157.27000000000001</v>
          </cell>
          <cell r="H39">
            <v>12.69</v>
          </cell>
        </row>
        <row r="40">
          <cell r="C40">
            <v>20157</v>
          </cell>
          <cell r="D40" t="str">
            <v>Laboratorista de Usina</v>
          </cell>
          <cell r="E40" t="str">
            <v>h</v>
          </cell>
          <cell r="F40">
            <v>5</v>
          </cell>
          <cell r="G40">
            <v>157.27000000000001</v>
          </cell>
          <cell r="H40">
            <v>51.19</v>
          </cell>
        </row>
        <row r="41">
          <cell r="C41">
            <v>20092</v>
          </cell>
          <cell r="D41" t="str">
            <v>Marroeiro</v>
          </cell>
          <cell r="E41" t="str">
            <v>h</v>
          </cell>
          <cell r="F41">
            <v>1.24</v>
          </cell>
          <cell r="G41">
            <v>157.27000000000001</v>
          </cell>
          <cell r="H41">
            <v>12.69</v>
          </cell>
        </row>
        <row r="42">
          <cell r="C42">
            <v>20093</v>
          </cell>
          <cell r="D42" t="str">
            <v>Marteleteiro</v>
          </cell>
          <cell r="E42" t="str">
            <v>h</v>
          </cell>
          <cell r="F42">
            <v>1.24</v>
          </cell>
          <cell r="G42">
            <v>157.27000000000001</v>
          </cell>
          <cell r="H42">
            <v>12.69</v>
          </cell>
        </row>
        <row r="43">
          <cell r="C43">
            <v>20095</v>
          </cell>
          <cell r="D43" t="str">
            <v>Meio Oficial</v>
          </cell>
          <cell r="E43" t="str">
            <v>h</v>
          </cell>
          <cell r="F43">
            <v>1.24</v>
          </cell>
          <cell r="G43">
            <v>157.27000000000001</v>
          </cell>
          <cell r="H43">
            <v>12.69</v>
          </cell>
        </row>
        <row r="44">
          <cell r="C44">
            <v>20096</v>
          </cell>
          <cell r="D44" t="str">
            <v>Montador</v>
          </cell>
          <cell r="E44" t="str">
            <v>h</v>
          </cell>
          <cell r="F44">
            <v>1.96</v>
          </cell>
          <cell r="G44">
            <v>157.27000000000001</v>
          </cell>
          <cell r="H44">
            <v>20.07</v>
          </cell>
        </row>
        <row r="45">
          <cell r="C45">
            <v>20097</v>
          </cell>
          <cell r="D45" t="str">
            <v>Motorista</v>
          </cell>
          <cell r="E45" t="str">
            <v>h</v>
          </cell>
          <cell r="F45">
            <v>2</v>
          </cell>
          <cell r="G45">
            <v>157.27000000000001</v>
          </cell>
          <cell r="H45">
            <v>20.47</v>
          </cell>
        </row>
        <row r="46">
          <cell r="C46">
            <v>20099</v>
          </cell>
          <cell r="D46" t="str">
            <v>Oficial</v>
          </cell>
          <cell r="E46" t="str">
            <v>h</v>
          </cell>
          <cell r="F46">
            <v>1.65</v>
          </cell>
          <cell r="G46">
            <v>157.27000000000001</v>
          </cell>
          <cell r="H46">
            <v>16.89</v>
          </cell>
        </row>
        <row r="47">
          <cell r="C47">
            <v>20100</v>
          </cell>
          <cell r="D47" t="str">
            <v>Operador de bate-estacas</v>
          </cell>
          <cell r="E47" t="str">
            <v>h</v>
          </cell>
          <cell r="F47">
            <v>1.65</v>
          </cell>
          <cell r="G47">
            <v>157.27000000000001</v>
          </cell>
          <cell r="H47">
            <v>16.89</v>
          </cell>
        </row>
        <row r="48">
          <cell r="C48">
            <v>20101</v>
          </cell>
          <cell r="D48" t="str">
            <v>Operador de betoneira</v>
          </cell>
          <cell r="E48" t="str">
            <v>h</v>
          </cell>
          <cell r="F48">
            <v>1.55</v>
          </cell>
          <cell r="G48">
            <v>157.27000000000001</v>
          </cell>
          <cell r="H48">
            <v>15.87</v>
          </cell>
        </row>
        <row r="49">
          <cell r="C49">
            <v>20102</v>
          </cell>
          <cell r="D49" t="str">
            <v>Operador de campânula p/ tubulaçao</v>
          </cell>
          <cell r="E49" t="str">
            <v>h</v>
          </cell>
          <cell r="F49">
            <v>1.96</v>
          </cell>
          <cell r="G49">
            <v>157.27000000000001</v>
          </cell>
          <cell r="H49">
            <v>20.07</v>
          </cell>
        </row>
        <row r="50">
          <cell r="C50">
            <v>20103</v>
          </cell>
          <cell r="D50" t="str">
            <v>Operador de máquina</v>
          </cell>
          <cell r="E50" t="str">
            <v>h</v>
          </cell>
          <cell r="F50">
            <v>1.55</v>
          </cell>
          <cell r="G50">
            <v>157.27000000000001</v>
          </cell>
          <cell r="H50">
            <v>15.87</v>
          </cell>
        </row>
        <row r="51">
          <cell r="C51">
            <v>20104</v>
          </cell>
          <cell r="D51" t="str">
            <v>Operador de protensão</v>
          </cell>
          <cell r="E51" t="str">
            <v>h</v>
          </cell>
          <cell r="F51">
            <v>1.96</v>
          </cell>
          <cell r="G51">
            <v>157.27000000000001</v>
          </cell>
          <cell r="H51">
            <v>20.07</v>
          </cell>
        </row>
        <row r="52">
          <cell r="C52">
            <v>20173</v>
          </cell>
          <cell r="D52" t="str">
            <v>Operador de roçadeira</v>
          </cell>
          <cell r="E52" t="str">
            <v>h</v>
          </cell>
          <cell r="F52">
            <v>1.24</v>
          </cell>
          <cell r="G52">
            <v>157.27000000000001</v>
          </cell>
          <cell r="H52">
            <v>12.69</v>
          </cell>
        </row>
        <row r="53">
          <cell r="C53">
            <v>20106</v>
          </cell>
          <cell r="D53" t="str">
            <v>Operador de usina</v>
          </cell>
          <cell r="E53" t="str">
            <v>h</v>
          </cell>
          <cell r="F53">
            <v>1.96</v>
          </cell>
          <cell r="G53">
            <v>157.27000000000001</v>
          </cell>
          <cell r="H53">
            <v>20.07</v>
          </cell>
        </row>
        <row r="54">
          <cell r="C54">
            <v>20107</v>
          </cell>
          <cell r="D54" t="str">
            <v>Operário braçal</v>
          </cell>
          <cell r="E54" t="str">
            <v>h</v>
          </cell>
          <cell r="F54">
            <v>1.02</v>
          </cell>
          <cell r="G54">
            <v>157.27000000000001</v>
          </cell>
          <cell r="H54">
            <v>10.44</v>
          </cell>
        </row>
        <row r="55">
          <cell r="C55">
            <v>20108</v>
          </cell>
          <cell r="D55" t="str">
            <v>Patrolista</v>
          </cell>
          <cell r="E55" t="str">
            <v>h</v>
          </cell>
          <cell r="F55">
            <v>1.55</v>
          </cell>
          <cell r="G55">
            <v>157.27000000000001</v>
          </cell>
          <cell r="H55">
            <v>15.87</v>
          </cell>
        </row>
        <row r="56">
          <cell r="C56">
            <v>20109</v>
          </cell>
          <cell r="D56" t="str">
            <v>Pedreiro de O.A.C.</v>
          </cell>
          <cell r="E56" t="str">
            <v>h</v>
          </cell>
          <cell r="F56">
            <v>1.24</v>
          </cell>
          <cell r="G56">
            <v>157.27000000000001</v>
          </cell>
          <cell r="H56">
            <v>12.69</v>
          </cell>
        </row>
        <row r="57">
          <cell r="C57">
            <v>20110</v>
          </cell>
          <cell r="D57" t="str">
            <v>Pedreiro de O.A.E.</v>
          </cell>
          <cell r="E57" t="str">
            <v>h</v>
          </cell>
          <cell r="F57">
            <v>1.65</v>
          </cell>
          <cell r="G57">
            <v>157.27000000000001</v>
          </cell>
          <cell r="H57">
            <v>16.89</v>
          </cell>
        </row>
        <row r="58">
          <cell r="C58">
            <v>20111</v>
          </cell>
          <cell r="D58" t="str">
            <v>Pintor</v>
          </cell>
          <cell r="E58" t="str">
            <v>h</v>
          </cell>
          <cell r="F58">
            <v>1.24</v>
          </cell>
          <cell r="G58">
            <v>157.27000000000001</v>
          </cell>
          <cell r="H58">
            <v>12.69</v>
          </cell>
        </row>
        <row r="59">
          <cell r="C59">
            <v>20112</v>
          </cell>
          <cell r="D59" t="str">
            <v>Poceiro</v>
          </cell>
          <cell r="E59" t="str">
            <v>h</v>
          </cell>
          <cell r="F59">
            <v>1.24</v>
          </cell>
          <cell r="G59">
            <v>157.27000000000001</v>
          </cell>
          <cell r="H59">
            <v>12.69</v>
          </cell>
        </row>
        <row r="60">
          <cell r="C60">
            <v>20156</v>
          </cell>
          <cell r="D60" t="str">
            <v>Rasteleiro</v>
          </cell>
          <cell r="E60" t="str">
            <v>h</v>
          </cell>
          <cell r="F60">
            <v>1.24</v>
          </cell>
          <cell r="G60">
            <v>157.27000000000001</v>
          </cell>
          <cell r="H60">
            <v>12.69</v>
          </cell>
        </row>
        <row r="61">
          <cell r="C61">
            <v>20115</v>
          </cell>
          <cell r="D61" t="str">
            <v>Serralheiro</v>
          </cell>
          <cell r="E61" t="str">
            <v>h</v>
          </cell>
          <cell r="F61">
            <v>1.65</v>
          </cell>
          <cell r="G61">
            <v>157.27000000000001</v>
          </cell>
          <cell r="H61">
            <v>16.89</v>
          </cell>
        </row>
        <row r="62">
          <cell r="C62">
            <v>20002</v>
          </cell>
          <cell r="D62" t="str">
            <v>Servente</v>
          </cell>
          <cell r="E62" t="str">
            <v>h</v>
          </cell>
          <cell r="F62">
            <v>1.02</v>
          </cell>
          <cell r="G62">
            <v>157.27000000000001</v>
          </cell>
          <cell r="H62">
            <v>10.44</v>
          </cell>
        </row>
        <row r="63">
          <cell r="C63">
            <v>20003</v>
          </cell>
          <cell r="D63" t="str">
            <v>Servente de usina</v>
          </cell>
          <cell r="E63" t="str">
            <v>h</v>
          </cell>
          <cell r="F63">
            <v>1.02</v>
          </cell>
          <cell r="G63">
            <v>157.27000000000001</v>
          </cell>
          <cell r="H63">
            <v>10.44</v>
          </cell>
        </row>
        <row r="64">
          <cell r="C64">
            <v>20004</v>
          </cell>
          <cell r="D64" t="str">
            <v>Sinaleiro</v>
          </cell>
          <cell r="E64" t="str">
            <v>h</v>
          </cell>
          <cell r="F64">
            <v>1</v>
          </cell>
          <cell r="G64">
            <v>157.27000000000001</v>
          </cell>
          <cell r="H64">
            <v>10.23</v>
          </cell>
        </row>
        <row r="65">
          <cell r="C65">
            <v>20005</v>
          </cell>
          <cell r="D65" t="str">
            <v>Soldador</v>
          </cell>
          <cell r="E65" t="str">
            <v>h</v>
          </cell>
          <cell r="F65">
            <v>1.96</v>
          </cell>
          <cell r="G65">
            <v>157.27000000000001</v>
          </cell>
          <cell r="H65">
            <v>20.07</v>
          </cell>
        </row>
        <row r="66">
          <cell r="C66">
            <v>20006</v>
          </cell>
          <cell r="D66" t="str">
            <v>Sondador</v>
          </cell>
          <cell r="E66" t="str">
            <v>h</v>
          </cell>
          <cell r="F66">
            <v>1.96</v>
          </cell>
          <cell r="G66">
            <v>157.27000000000001</v>
          </cell>
          <cell r="H66">
            <v>20.07</v>
          </cell>
        </row>
        <row r="67">
          <cell r="C67">
            <v>20117</v>
          </cell>
          <cell r="D67" t="str">
            <v>Supervisor Técnico de Montagem</v>
          </cell>
          <cell r="E67" t="str">
            <v>h</v>
          </cell>
          <cell r="F67">
            <v>5.14</v>
          </cell>
          <cell r="G67">
            <v>157.27000000000001</v>
          </cell>
          <cell r="H67">
            <v>52.63</v>
          </cell>
        </row>
        <row r="68">
          <cell r="C68">
            <v>20017</v>
          </cell>
          <cell r="D68" t="str">
            <v>Trabalhador sob ar comprimido</v>
          </cell>
          <cell r="E68" t="str">
            <v>h</v>
          </cell>
          <cell r="F68">
            <v>1.65</v>
          </cell>
          <cell r="G68">
            <v>157.27000000000001</v>
          </cell>
          <cell r="H68">
            <v>16.89</v>
          </cell>
        </row>
        <row r="69">
          <cell r="C69">
            <v>20018</v>
          </cell>
          <cell r="D69" t="str">
            <v>Tratorista</v>
          </cell>
          <cell r="E69" t="str">
            <v>h</v>
          </cell>
          <cell r="F69">
            <v>1.65</v>
          </cell>
          <cell r="G69">
            <v>157.27000000000001</v>
          </cell>
          <cell r="H69">
            <v>16.89</v>
          </cell>
        </row>
        <row r="70">
          <cell r="C70">
            <v>20019</v>
          </cell>
          <cell r="D70" t="str">
            <v>Vigia</v>
          </cell>
          <cell r="E70" t="str">
            <v>h</v>
          </cell>
          <cell r="F70">
            <v>1</v>
          </cell>
          <cell r="G70">
            <v>157.27000000000001</v>
          </cell>
          <cell r="H70">
            <v>10.23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20000</v>
          </cell>
          <cell r="D72" t="str">
            <v>Administrador de empresas</v>
          </cell>
          <cell r="E72" t="str">
            <v>Mes</v>
          </cell>
          <cell r="F72">
            <v>7480</v>
          </cell>
          <cell r="G72">
            <v>84.04</v>
          </cell>
          <cell r="H72">
            <v>13766.19</v>
          </cell>
        </row>
        <row r="73">
          <cell r="C73">
            <v>20028</v>
          </cell>
          <cell r="D73" t="str">
            <v>Advogado</v>
          </cell>
          <cell r="E73" t="str">
            <v>Mes</v>
          </cell>
          <cell r="F73">
            <v>8084.56</v>
          </cell>
          <cell r="G73">
            <v>84.04</v>
          </cell>
          <cell r="H73">
            <v>14878.82</v>
          </cell>
        </row>
        <row r="74">
          <cell r="C74">
            <v>20105</v>
          </cell>
          <cell r="D74" t="str">
            <v>Analista de sistemas (júnior)</v>
          </cell>
          <cell r="E74" t="str">
            <v>Mes</v>
          </cell>
          <cell r="F74">
            <v>8084.56</v>
          </cell>
          <cell r="G74">
            <v>84.04</v>
          </cell>
          <cell r="H74">
            <v>14878.82</v>
          </cell>
        </row>
        <row r="75">
          <cell r="C75">
            <v>20001</v>
          </cell>
          <cell r="D75" t="str">
            <v>Analista de sistemas (sênior)</v>
          </cell>
          <cell r="E75" t="str">
            <v>Mes</v>
          </cell>
          <cell r="F75">
            <v>12561</v>
          </cell>
          <cell r="G75">
            <v>84.04</v>
          </cell>
          <cell r="H75">
            <v>23117.26</v>
          </cell>
        </row>
        <row r="76">
          <cell r="C76">
            <v>20021</v>
          </cell>
          <cell r="D76" t="str">
            <v>Auxiliar de administraçao</v>
          </cell>
          <cell r="E76" t="str">
            <v>Mes</v>
          </cell>
          <cell r="F76">
            <v>1770.24</v>
          </cell>
          <cell r="G76">
            <v>84.04</v>
          </cell>
          <cell r="H76">
            <v>3257.94</v>
          </cell>
        </row>
        <row r="77">
          <cell r="C77">
            <v>20023</v>
          </cell>
          <cell r="D77" t="str">
            <v>Auxiliar de desenhista</v>
          </cell>
          <cell r="E77" t="str">
            <v>Mes</v>
          </cell>
          <cell r="F77">
            <v>1969</v>
          </cell>
          <cell r="G77">
            <v>84.04</v>
          </cell>
          <cell r="H77">
            <v>3623.74</v>
          </cell>
        </row>
        <row r="78">
          <cell r="C78">
            <v>20025</v>
          </cell>
          <cell r="D78" t="str">
            <v>Auxiliar de escritório</v>
          </cell>
          <cell r="E78" t="str">
            <v>Mes</v>
          </cell>
          <cell r="F78">
            <v>1770.24</v>
          </cell>
          <cell r="G78">
            <v>84.04</v>
          </cell>
          <cell r="H78">
            <v>3257.94</v>
          </cell>
        </row>
        <row r="79">
          <cell r="C79">
            <v>20026</v>
          </cell>
          <cell r="D79" t="str">
            <v>Auxiliar de laboratório</v>
          </cell>
          <cell r="E79" t="str">
            <v>Mes</v>
          </cell>
          <cell r="F79">
            <v>1969.6</v>
          </cell>
          <cell r="G79">
            <v>84.04</v>
          </cell>
          <cell r="H79">
            <v>3624.85</v>
          </cell>
        </row>
        <row r="80">
          <cell r="C80">
            <v>100387</v>
          </cell>
          <cell r="D80" t="str">
            <v>Auxiliar de Serviços Gerais</v>
          </cell>
          <cell r="E80" t="str">
            <v>Mes</v>
          </cell>
          <cell r="F80">
            <v>1543.25</v>
          </cell>
          <cell r="G80">
            <v>84.04</v>
          </cell>
          <cell r="H80">
            <v>2840.19</v>
          </cell>
        </row>
        <row r="81">
          <cell r="C81">
            <v>20029</v>
          </cell>
          <cell r="D81" t="str">
            <v>Auxiliar de topografia</v>
          </cell>
          <cell r="E81" t="str">
            <v>Mes</v>
          </cell>
          <cell r="F81">
            <v>1969.6</v>
          </cell>
          <cell r="G81">
            <v>84.04</v>
          </cell>
          <cell r="H81">
            <v>3624.85</v>
          </cell>
        </row>
        <row r="82">
          <cell r="C82">
            <v>20031</v>
          </cell>
          <cell r="D82" t="str">
            <v>Auxiliar técnico</v>
          </cell>
          <cell r="E82" t="str">
            <v>Mes</v>
          </cell>
          <cell r="F82">
            <v>1969.6</v>
          </cell>
          <cell r="G82">
            <v>84.04</v>
          </cell>
          <cell r="H82">
            <v>3624.85</v>
          </cell>
        </row>
        <row r="83">
          <cell r="C83">
            <v>20032</v>
          </cell>
          <cell r="D83" t="str">
            <v>Auxiliar técnico de estradas</v>
          </cell>
          <cell r="E83" t="str">
            <v>Mes</v>
          </cell>
          <cell r="F83">
            <v>1969.6</v>
          </cell>
          <cell r="G83">
            <v>84.04</v>
          </cell>
          <cell r="H83">
            <v>3624.85</v>
          </cell>
        </row>
        <row r="84">
          <cell r="C84">
            <v>20024</v>
          </cell>
          <cell r="D84" t="str">
            <v>Auxliar de engenharia</v>
          </cell>
          <cell r="E84" t="str">
            <v>Mes</v>
          </cell>
          <cell r="F84">
            <v>3284.75</v>
          </cell>
          <cell r="G84">
            <v>84.04</v>
          </cell>
          <cell r="H84">
            <v>6045.25</v>
          </cell>
        </row>
        <row r="85">
          <cell r="C85">
            <v>20044</v>
          </cell>
          <cell r="D85" t="str">
            <v>Contador de nível superior</v>
          </cell>
          <cell r="E85" t="str">
            <v>Mes</v>
          </cell>
          <cell r="F85">
            <v>7480</v>
          </cell>
          <cell r="G85">
            <v>84.04</v>
          </cell>
          <cell r="H85">
            <v>13766.19</v>
          </cell>
        </row>
        <row r="86">
          <cell r="C86">
            <v>20048</v>
          </cell>
          <cell r="D86" t="str">
            <v>Desenhista</v>
          </cell>
          <cell r="E86" t="str">
            <v>Mes</v>
          </cell>
          <cell r="F86">
            <v>3284.75</v>
          </cell>
          <cell r="G86">
            <v>84.04</v>
          </cell>
          <cell r="H86">
            <v>6045.25</v>
          </cell>
        </row>
        <row r="87">
          <cell r="C87">
            <v>20049</v>
          </cell>
          <cell r="D87" t="str">
            <v>Desenhista chefe</v>
          </cell>
          <cell r="E87" t="str">
            <v>Mes</v>
          </cell>
          <cell r="F87">
            <v>4343.46</v>
          </cell>
          <cell r="G87">
            <v>84.04</v>
          </cell>
          <cell r="H87">
            <v>7993.7</v>
          </cell>
        </row>
        <row r="88">
          <cell r="C88">
            <v>20051</v>
          </cell>
          <cell r="D88" t="str">
            <v>Desenhista projetista</v>
          </cell>
          <cell r="E88" t="str">
            <v>Mes</v>
          </cell>
          <cell r="F88">
            <v>5694.68</v>
          </cell>
          <cell r="G88">
            <v>84.04</v>
          </cell>
          <cell r="H88">
            <v>10480.48</v>
          </cell>
        </row>
        <row r="89">
          <cell r="C89">
            <v>20052</v>
          </cell>
          <cell r="D89" t="str">
            <v>Digitador</v>
          </cell>
          <cell r="E89" t="str">
            <v>Mes</v>
          </cell>
          <cell r="F89">
            <v>1969.6</v>
          </cell>
          <cell r="G89">
            <v>84.04</v>
          </cell>
          <cell r="H89">
            <v>3624.85</v>
          </cell>
        </row>
        <row r="90">
          <cell r="C90">
            <v>20054</v>
          </cell>
          <cell r="D90" t="str">
            <v>Economista</v>
          </cell>
          <cell r="E90" t="str">
            <v>Mes</v>
          </cell>
          <cell r="F90">
            <v>7480</v>
          </cell>
          <cell r="G90">
            <v>84.04</v>
          </cell>
          <cell r="H90">
            <v>13766.19</v>
          </cell>
        </row>
        <row r="91">
          <cell r="C91">
            <v>20077</v>
          </cell>
          <cell r="D91" t="str">
            <v>Engenheiro auxiliar</v>
          </cell>
          <cell r="E91" t="str">
            <v>Mes</v>
          </cell>
          <cell r="F91">
            <v>7480</v>
          </cell>
          <cell r="G91">
            <v>84.04</v>
          </cell>
          <cell r="H91">
            <v>13766.19</v>
          </cell>
        </row>
        <row r="92">
          <cell r="C92">
            <v>20073</v>
          </cell>
          <cell r="D92" t="str">
            <v>Engenheiro coordenador</v>
          </cell>
          <cell r="E92" t="str">
            <v>Mes</v>
          </cell>
          <cell r="F92">
            <v>15941.12</v>
          </cell>
          <cell r="G92">
            <v>84.04</v>
          </cell>
          <cell r="H92">
            <v>29338.03</v>
          </cell>
        </row>
        <row r="93">
          <cell r="C93">
            <v>20070</v>
          </cell>
          <cell r="D93" t="str">
            <v>Engenheiro junior</v>
          </cell>
          <cell r="E93" t="str">
            <v>Mes</v>
          </cell>
          <cell r="F93">
            <v>8084.56</v>
          </cell>
          <cell r="G93">
            <v>84.04</v>
          </cell>
          <cell r="H93">
            <v>14878.82</v>
          </cell>
        </row>
        <row r="94">
          <cell r="C94">
            <v>20069</v>
          </cell>
          <cell r="D94" t="str">
            <v>Engenheiro pleno</v>
          </cell>
          <cell r="E94" t="str">
            <v>Mes</v>
          </cell>
          <cell r="F94">
            <v>9826.7800000000007</v>
          </cell>
          <cell r="G94">
            <v>84.04</v>
          </cell>
          <cell r="H94">
            <v>18085.2</v>
          </cell>
        </row>
        <row r="95">
          <cell r="C95">
            <v>20079</v>
          </cell>
          <cell r="D95" t="str">
            <v>Engenheiro sênior</v>
          </cell>
          <cell r="E95" t="str">
            <v>Mes</v>
          </cell>
          <cell r="F95">
            <v>12561</v>
          </cell>
          <cell r="G95">
            <v>84.04</v>
          </cell>
          <cell r="H95">
            <v>23117.26</v>
          </cell>
        </row>
        <row r="96">
          <cell r="C96">
            <v>20153</v>
          </cell>
          <cell r="D96" t="str">
            <v>Especialista Ambiental (Coordenador de Estudos)</v>
          </cell>
          <cell r="E96" t="str">
            <v>Mes</v>
          </cell>
          <cell r="F96">
            <v>15941.12</v>
          </cell>
          <cell r="G96">
            <v>84.04</v>
          </cell>
          <cell r="H96">
            <v>29338.03</v>
          </cell>
        </row>
        <row r="97">
          <cell r="C97">
            <v>20084</v>
          </cell>
          <cell r="D97" t="str">
            <v>Especialista em meio ambiente</v>
          </cell>
          <cell r="E97" t="str">
            <v>Mes</v>
          </cell>
          <cell r="F97">
            <v>12561</v>
          </cell>
          <cell r="G97">
            <v>84.04</v>
          </cell>
          <cell r="H97">
            <v>23117.26</v>
          </cell>
        </row>
        <row r="98">
          <cell r="C98">
            <v>20089</v>
          </cell>
          <cell r="D98" t="str">
            <v>Laboratorista</v>
          </cell>
          <cell r="E98" t="str">
            <v>Mes</v>
          </cell>
          <cell r="F98">
            <v>3284.75</v>
          </cell>
          <cell r="G98">
            <v>84.04</v>
          </cell>
          <cell r="H98">
            <v>6045.25</v>
          </cell>
        </row>
        <row r="99">
          <cell r="C99">
            <v>20090</v>
          </cell>
          <cell r="D99" t="str">
            <v>Laboratorista auxiliar</v>
          </cell>
          <cell r="E99" t="str">
            <v>Mes</v>
          </cell>
          <cell r="F99">
            <v>2636.46</v>
          </cell>
          <cell r="G99">
            <v>84.04</v>
          </cell>
          <cell r="H99">
            <v>4852.1400000000003</v>
          </cell>
        </row>
        <row r="100">
          <cell r="C100">
            <v>20091</v>
          </cell>
          <cell r="D100" t="str">
            <v>Laboratorista chefe</v>
          </cell>
          <cell r="E100" t="str">
            <v>Mes</v>
          </cell>
          <cell r="F100">
            <v>4343.46</v>
          </cell>
          <cell r="G100">
            <v>84.04</v>
          </cell>
          <cell r="H100">
            <v>7993.7</v>
          </cell>
        </row>
        <row r="101">
          <cell r="C101">
            <v>20098</v>
          </cell>
          <cell r="D101" t="str">
            <v>Nivelador</v>
          </cell>
          <cell r="E101" t="str">
            <v>Mes</v>
          </cell>
          <cell r="F101">
            <v>2636.46</v>
          </cell>
          <cell r="G101">
            <v>84.04</v>
          </cell>
          <cell r="H101">
            <v>4852.1400000000003</v>
          </cell>
        </row>
        <row r="102">
          <cell r="C102">
            <v>20114</v>
          </cell>
          <cell r="D102" t="str">
            <v>Secretária</v>
          </cell>
          <cell r="E102" t="str">
            <v>Mes</v>
          </cell>
          <cell r="F102">
            <v>2739.95</v>
          </cell>
          <cell r="G102">
            <v>84.04</v>
          </cell>
          <cell r="H102">
            <v>5042.6000000000004</v>
          </cell>
        </row>
        <row r="103">
          <cell r="C103">
            <v>20174</v>
          </cell>
          <cell r="D103" t="str">
            <v>Servente consultoria</v>
          </cell>
          <cell r="E103" t="str">
            <v>Mes</v>
          </cell>
          <cell r="F103">
            <v>1543.25</v>
          </cell>
          <cell r="G103">
            <v>84.04</v>
          </cell>
          <cell r="H103">
            <v>2840.19</v>
          </cell>
        </row>
        <row r="104">
          <cell r="C104">
            <v>20007</v>
          </cell>
          <cell r="D104" t="str">
            <v>Técnico de campo</v>
          </cell>
          <cell r="E104" t="str">
            <v>Mes</v>
          </cell>
          <cell r="F104">
            <v>1969.6</v>
          </cell>
          <cell r="G104">
            <v>84.04</v>
          </cell>
          <cell r="H104">
            <v>3624.85</v>
          </cell>
        </row>
        <row r="105">
          <cell r="C105">
            <v>20009</v>
          </cell>
          <cell r="D105" t="str">
            <v>Técnico de estradas I</v>
          </cell>
          <cell r="E105" t="str">
            <v>Mes</v>
          </cell>
          <cell r="F105">
            <v>2636.46</v>
          </cell>
          <cell r="G105">
            <v>84.04</v>
          </cell>
          <cell r="H105">
            <v>4852.1400000000003</v>
          </cell>
        </row>
        <row r="106">
          <cell r="C106">
            <v>99872</v>
          </cell>
          <cell r="D106" t="str">
            <v>Técnico de Estradas II</v>
          </cell>
          <cell r="E106" t="str">
            <v>Mes</v>
          </cell>
          <cell r="F106">
            <v>3284.75</v>
          </cell>
          <cell r="G106">
            <v>84.04</v>
          </cell>
          <cell r="H106">
            <v>6045.25</v>
          </cell>
        </row>
        <row r="107">
          <cell r="C107">
            <v>99873</v>
          </cell>
          <cell r="D107" t="str">
            <v>Técnico de Estradas III</v>
          </cell>
          <cell r="E107" t="str">
            <v>Mes</v>
          </cell>
          <cell r="F107">
            <v>4343.46</v>
          </cell>
          <cell r="G107">
            <v>84.04</v>
          </cell>
          <cell r="H107">
            <v>7993.7</v>
          </cell>
        </row>
        <row r="108">
          <cell r="C108">
            <v>20008</v>
          </cell>
          <cell r="D108" t="str">
            <v>Técnico de nível médio</v>
          </cell>
          <cell r="E108" t="str">
            <v>Mes</v>
          </cell>
          <cell r="F108">
            <v>2636.46</v>
          </cell>
          <cell r="G108">
            <v>84.04</v>
          </cell>
          <cell r="H108">
            <v>4852.1400000000003</v>
          </cell>
        </row>
        <row r="109">
          <cell r="C109">
            <v>99302</v>
          </cell>
          <cell r="D109" t="str">
            <v>Técnico de Segurança</v>
          </cell>
          <cell r="E109" t="str">
            <v>Mes</v>
          </cell>
          <cell r="F109">
            <v>4343.46</v>
          </cell>
          <cell r="G109">
            <v>84.04</v>
          </cell>
          <cell r="H109">
            <v>7993.7</v>
          </cell>
        </row>
        <row r="110">
          <cell r="C110">
            <v>20010</v>
          </cell>
          <cell r="D110" t="str">
            <v>Técnico em meio ambiente</v>
          </cell>
          <cell r="E110" t="str">
            <v>Mes</v>
          </cell>
          <cell r="F110">
            <v>3284.75</v>
          </cell>
          <cell r="G110">
            <v>84.04</v>
          </cell>
          <cell r="H110">
            <v>6045.25</v>
          </cell>
        </row>
        <row r="111">
          <cell r="C111">
            <v>99874</v>
          </cell>
          <cell r="D111" t="str">
            <v>Técnico Especial</v>
          </cell>
          <cell r="E111" t="str">
            <v>Mes</v>
          </cell>
          <cell r="F111">
            <v>5694.68</v>
          </cell>
          <cell r="G111">
            <v>84.04</v>
          </cell>
          <cell r="H111">
            <v>10480.48</v>
          </cell>
        </row>
        <row r="112">
          <cell r="C112">
            <v>20014</v>
          </cell>
          <cell r="D112" t="str">
            <v>Topógrafo</v>
          </cell>
          <cell r="E112" t="str">
            <v>Mes</v>
          </cell>
          <cell r="F112">
            <v>3284.75</v>
          </cell>
          <cell r="G112">
            <v>84.04</v>
          </cell>
          <cell r="H112">
            <v>6045.25</v>
          </cell>
        </row>
        <row r="113">
          <cell r="C113">
            <v>20015</v>
          </cell>
          <cell r="D113" t="str">
            <v>Topógrafo auxiliar (nivelador)</v>
          </cell>
          <cell r="E113" t="str">
            <v>Mes</v>
          </cell>
          <cell r="F113">
            <v>2636.46</v>
          </cell>
          <cell r="G113">
            <v>84.04</v>
          </cell>
          <cell r="H113">
            <v>4852.1400000000003</v>
          </cell>
        </row>
        <row r="114">
          <cell r="C114">
            <v>20016</v>
          </cell>
          <cell r="D114" t="str">
            <v>Topógrafo chefe</v>
          </cell>
          <cell r="E114" t="str">
            <v>Mes</v>
          </cell>
          <cell r="F114">
            <v>4343.46</v>
          </cell>
          <cell r="G114">
            <v>84.04</v>
          </cell>
          <cell r="H114">
            <v>7993.7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uxiliar"/>
      <sheetName val="COMPOSIÇÃO A"/>
      <sheetName val="P A T O 99 B"/>
      <sheetName val="Trans 99 C"/>
      <sheetName val="Preços 99 D"/>
      <sheetName val="Cronograma 99 E"/>
      <sheetName val="Pesquisa"/>
      <sheetName val="Diagrama 476"/>
      <sheetName val="Custo do RR-2C"/>
      <sheetName val="Custo do TSD"/>
      <sheetName val="Custo do CM-3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Página 14"/>
      <sheetName val="RESULFINAL"/>
      <sheetName val="Página 16"/>
      <sheetName val="DENAGREGRAUDO"/>
      <sheetName val="DENSAGRMIUDO"/>
      <sheetName val="MASESPFINPULV"/>
      <sheetName val="Traço da Mist.+Filler."/>
      <sheetName val="Traço da Mist. Bet."/>
      <sheetName val="E. Areia"/>
      <sheetName val="E. Areia (2)"/>
      <sheetName val="Pes Agr Silos Frio 3.4&quot;"/>
      <sheetName val="Pes Agr Silos Frio Areia méd"/>
      <sheetName val="Pes Agr Silos Frio 3.8&quot;+pó"/>
      <sheetName val="Até Aqui"/>
      <sheetName val="DETDENSCAP20"/>
      <sheetName val="DENSCORPROVA"/>
      <sheetName val="GRAFTEMPVISC1"/>
      <sheetName val="CALIBRAGEM"/>
      <sheetName val="CALIBRAGEM-II"/>
      <sheetName val="CALIBRAGEM1"/>
      <sheetName val="CALIBRAGEM2"/>
      <sheetName val="SILOFR4"/>
      <sheetName val="SILOFR3"/>
      <sheetName val="SILOFR2"/>
      <sheetName val="SILOFR1"/>
      <sheetName val="Dosador"/>
      <sheetName val="BALANÇA"/>
      <sheetName val="Filler"/>
      <sheetName val="Analise SF 4"/>
      <sheetName val="Analise SF 3"/>
      <sheetName val="Analise SF 2"/>
      <sheetName val="Analise SF 1"/>
      <sheetName val="Analise SF Filler"/>
      <sheetName val="Analise SQ 3"/>
      <sheetName val="Analise SQ 2"/>
      <sheetName val="Analise SQ 1"/>
      <sheetName val="DURABILIDADE"/>
      <sheetName val="INDICE FORMA"/>
      <sheetName val="ABRASÃO"/>
      <sheetName val="ADESIV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A3">
            <v>4.5</v>
          </cell>
          <cell r="B3">
            <v>6.6202348981163466</v>
          </cell>
          <cell r="C3">
            <v>60.964134991383446</v>
          </cell>
          <cell r="D3">
            <v>1025.855</v>
          </cell>
          <cell r="E3">
            <v>8.6999999999999993</v>
          </cell>
          <cell r="F3">
            <v>2.3529999999999998</v>
          </cell>
          <cell r="G3">
            <v>16.963493472502915</v>
          </cell>
        </row>
        <row r="4">
          <cell r="A4">
            <v>5</v>
          </cell>
          <cell r="B4">
            <v>5.5001923970155246</v>
          </cell>
          <cell r="C4">
            <v>67.747806208191548</v>
          </cell>
          <cell r="D4">
            <v>1094.5825</v>
          </cell>
          <cell r="E4">
            <v>9.5749999999999993</v>
          </cell>
          <cell r="F4">
            <v>2.3630000000000004</v>
          </cell>
          <cell r="G4">
            <v>17.047556761540491</v>
          </cell>
        </row>
        <row r="5">
          <cell r="A5">
            <v>5.5</v>
          </cell>
          <cell r="B5">
            <v>4.4232587303692874</v>
          </cell>
          <cell r="C5">
            <v>74.264023326736492</v>
          </cell>
          <cell r="D5">
            <v>879.57749999999999</v>
          </cell>
          <cell r="E5">
            <v>10.725000000000001</v>
          </cell>
          <cell r="F5">
            <v>2.37175</v>
          </cell>
          <cell r="G5">
            <v>17.178598970077541</v>
          </cell>
        </row>
        <row r="6">
          <cell r="A6">
            <v>6</v>
          </cell>
          <cell r="B6">
            <v>4.0007841277410066</v>
          </cell>
          <cell r="C6">
            <v>77.635106010695324</v>
          </cell>
          <cell r="D6">
            <v>567.98</v>
          </cell>
          <cell r="E6">
            <v>13.6</v>
          </cell>
          <cell r="F6">
            <v>2.3642500000000002</v>
          </cell>
          <cell r="G6">
            <v>17.877321384085253</v>
          </cell>
        </row>
        <row r="7">
          <cell r="A7">
            <v>6.5</v>
          </cell>
          <cell r="B7">
            <v>4.0533844045161054</v>
          </cell>
          <cell r="C7">
            <v>78.676681324823704</v>
          </cell>
          <cell r="D7">
            <v>529.86500000000001</v>
          </cell>
          <cell r="E7">
            <v>19.450000000000003</v>
          </cell>
          <cell r="F7">
            <v>2.3452500000000001</v>
          </cell>
          <cell r="G7">
            <v>18.970602326582025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QUANT_ E CUSTOS A"/>
      <sheetName val="ENTRADA DE DADOS (2)"/>
      <sheetName val="RESUMO GERAL (2)"/>
      <sheetName val="DISTRIBUICAO (2)"/>
      <sheetName val="FORMULAS NÃO MEXER (2)"/>
      <sheetName val="TERRAP EST 1871 A 2169 (2)"/>
      <sheetName val="ENTRADA DE DADOS"/>
      <sheetName val="RESUMO GERAL"/>
      <sheetName val="DISTRIBUICAO"/>
      <sheetName val="FORMULAS NÃO MEXER"/>
      <sheetName val="Plan1 (2)"/>
      <sheetName val="REL. EMP. LAT."/>
      <sheetName val="CORTE PISTA"/>
      <sheetName val=" EMPR. LE"/>
      <sheetName val=" EMPR. LD"/>
      <sheetName val=" ATERRO 100%"/>
      <sheetName val=" ATERRO 95%"/>
      <sheetName val="Plan4"/>
      <sheetName val="JUN. 01"/>
      <sheetName val="resumo"/>
      <sheetName val="Plan1"/>
      <sheetName val="Plan3"/>
      <sheetName val="Plan2"/>
      <sheetName val=" ATER. A 100%(SUB.)"/>
      <sheetName val="PLANILHA DE QUANT. E CUSTOS A"/>
      <sheetName val="SERVIÇOS"/>
      <sheetName val="Dados não apagar"/>
      <sheetName val="DISTRIBUIÇÃO VOLUMES"/>
      <sheetName val="PLANILHA"/>
      <sheetName val="LIMPEZA LD"/>
      <sheetName val="ATERRO 95% LD"/>
      <sheetName val="REBAIXO LD"/>
      <sheetName val="CORTE LD"/>
      <sheetName val="CORTE LE"/>
      <sheetName val="RACHÃO LD"/>
      <sheetName val="RACHÃO LE"/>
      <sheetName val="COLCHÃO LD"/>
      <sheetName val="ATERRO 100% LD "/>
      <sheetName val="ESCAVAÇAO VALA LD"/>
      <sheetName val="REMOÇÃO CERCA LD"/>
      <sheetName val="ATERRO 100% LE"/>
      <sheetName val="REMOÇÃO DE CERCA"/>
      <sheetName val="CUBAÇÃO CORTE EMPRESTIMO Km 397"/>
      <sheetName val="CUBAÇÃO CORTE EMPRESTIMO Km 401"/>
      <sheetName val="ATERRO 95% LE"/>
      <sheetName val="REBAIXO LE"/>
      <sheetName val="COLCHÃO LE"/>
      <sheetName val="EXECUÇÃO DE CERCA"/>
      <sheetName val="DESTOC. ARVORES"/>
      <sheetName val="DIVER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  <sheetName val="Cálculo"/>
      <sheetName val="Quadro + 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"/>
      <sheetName val="Plan1"/>
      <sheetName val="Resumo"/>
      <sheetName val="BAIXO GUANDU ITAIMBE"/>
      <sheetName val="cff1"/>
      <sheetName val="ITAIMBE ITAGUACU"/>
      <sheetName val="cff2"/>
      <sheetName val="BAIXO GUANDU AIMORES"/>
      <sheetName val="Tudo"/>
      <sheetName val="cff3"/>
      <sheetName val="abc ápia"/>
      <sheetName val="abc órgão"/>
      <sheetName val="consoli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ivo Financeiro"/>
      <sheetName val="Aditivo Financeiro RESUMO"/>
      <sheetName val="Auxiliar Dados Não Apagar"/>
      <sheetName val="REL.CONTRATUAL"/>
      <sheetName val="planilha  medição"/>
      <sheetName val="Aditivo Financeiro MODELO DER"/>
      <sheetName val="TE Limpeza desm. até 15cm "/>
      <sheetName val="Aditivo Financeiro MODELO D (2"/>
      <sheetName val="Aditivo Financeiro MODELO D (2)"/>
      <sheetName val="Escavação e carga Mat. 1ªCateg."/>
      <sheetName val="Escav. e carga Mat.(Jazida)  "/>
      <sheetName val="Local com DMT 5,1 a 10 KM"/>
      <sheetName val="Escav. e carga de mat.(Comp. L)"/>
      <sheetName val="Adensamento de mat de BF"/>
      <sheetName val="Espalhamento de material de 1ª "/>
      <sheetName val="Compactação de aterros 95%PN"/>
      <sheetName val="Compactação de aterros 100%PN"/>
      <sheetName val="Compactação de aterros 100% pre"/>
      <sheetName val="Brita sub-base(diferença transp"/>
      <sheetName val="Transp. DMT &gt; 15 Km AAAC "/>
      <sheetName val="Transporte Comercial Brita TSBD"/>
      <sheetName val="Transp. Comercial AREIA TSBD"/>
      <sheetName val="Emulsão RR-2C Capa Selante"/>
      <sheetName val="Aditivo Financeiro MODELO NOVO"/>
      <sheetName val="RESUMO DA N. PLANILHA CONTRA"/>
      <sheetName val="Nova Plan. Contratual"/>
      <sheetName val="PLAN_ACRÉS._DECRÉS._EDITADA"/>
      <sheetName val="Resumo 1ª Revisão"/>
      <sheetName val="Cronograma Físico Financeiro"/>
      <sheetName val="Dados"/>
      <sheetName val="TE ESPALHAMENTO BOTA FORA"/>
      <sheetName val="TE ECT 1ª até 200"/>
      <sheetName val="TE ECT 1ª 200 a 400m"/>
      <sheetName val="TE ECT 1ª 400 a 600m"/>
      <sheetName val="TE ECT 1ª 600 a 800m"/>
      <sheetName val="TE ECT 1ª 800 a 1000m"/>
      <sheetName val="TE ECT 1ª 1000 a 1200m"/>
      <sheetName val="TE ECT 1ª 1200 a 1400m"/>
      <sheetName val="TE ECT 1ª 1400 a 1600m"/>
      <sheetName val="TE ECT 1ª 1600 a 1800m"/>
      <sheetName val="TE ECT 1ª 1800 a 2000m"/>
      <sheetName val="TE ECT 1ª 2000 a 2500m"/>
      <sheetName val="TE ECT 1ª 2500 a 3000m"/>
      <sheetName val="TE Escav e carga 1ª categoria"/>
      <sheetName val="TE ATERRO 95%"/>
      <sheetName val="TE ATERRO 100%"/>
      <sheetName val="TE ECT Solo Mole"/>
      <sheetName val="TE colchão drenante Areia"/>
      <sheetName val="TE Transporte solo mole "/>
      <sheetName val="TE Transporte 3,1 a 5,0km"/>
      <sheetName val="TE Transporte 5,1 a 10,0km (2)"/>
      <sheetName val="TE Manta Geotextil"/>
      <sheetName val="TE enroncamento pedra arrumada"/>
      <sheetName val="TE Transporte pedra de mão"/>
      <sheetName val="TE ECT 3ª Fogo Controlado"/>
      <sheetName val="TE Transport. Mat 3ª 5 a 10"/>
      <sheetName val="PA Regularização"/>
      <sheetName val="PA Estabilização 30% brita"/>
      <sheetName val="PA Esc mat 1ª subbase mist brit"/>
      <sheetName val="Pa Transp brita subbase"/>
      <sheetName val="PA Tr solo subbase mist. brita"/>
      <sheetName val="PA Base 70% brita"/>
      <sheetName val="PA Escav solo base 70%"/>
      <sheetName val="PA Transp solo base 70%"/>
      <sheetName val="PA Transp brita base 70%"/>
      <sheetName val="PA Imprimação "/>
      <sheetName val="PA TSBD"/>
      <sheetName val="OA Berço BTTC 1,20m (2)"/>
      <sheetName val="OA Boca BTTC 1,20m (2)"/>
      <sheetName val="OA Corpo BDCC 2,00x2,00m"/>
      <sheetName val="OA Passagem gado"/>
      <sheetName val="OA Boca passagem gado"/>
      <sheetName val="OA Escavação mec. 1ª até 1,50m "/>
      <sheetName val="OA BSTC 0,80m (greide)"/>
      <sheetName val="OA BSTC 0,80m (grota)"/>
      <sheetName val="OA Corpo BTTC 1,20m"/>
      <sheetName val="OA Berço BSTC 0,80m"/>
      <sheetName val="OA Dreno areia DPS-02"/>
      <sheetName val="OA Meio fio DP-1"/>
      <sheetName val="OA Sarjeta DP-1"/>
      <sheetName val="OA Sarjeta STC-02"/>
      <sheetName val="OA Boca saída dreno BSD-01"/>
      <sheetName val="OA Caixa  CCS 01 "/>
      <sheetName val="OA Caixa  CCS 02"/>
      <sheetName val="OA Concreto FCK 20 MPA"/>
      <sheetName val="OA Forma de Madeira"/>
      <sheetName val="AÇO"/>
      <sheetName val="OA Guarde Corpo Metálico"/>
      <sheetName val="OA Transporte de viga"/>
      <sheetName val="OA TABULEIRO PONTE"/>
      <sheetName val="OA colchão drenante  Brita"/>
      <sheetName val="OA Dreno DPR 01"/>
      <sheetName val="OA Valeta VPC-01"/>
      <sheetName val="OA Valeta VPC-01 (2)"/>
      <sheetName val="MB Fornecimento CM-30"/>
      <sheetName val="MB Fornecimento RR-2C"/>
      <sheetName val="OC CERCA"/>
      <sheetName val="OC Demolição de CERCA "/>
      <sheetName val="OC Mata Burro"/>
      <sheetName val="OC Deslocamento de Postes"/>
      <sheetName val="SA Valeta VPC-03"/>
      <sheetName val="SA Revestimento vegetal grama"/>
      <sheetName val="SI Sinal horiz TMD=600"/>
      <sheetName val="SP  TOPOGRAFIA"/>
      <sheetName val="SP  LAboratório)"/>
      <sheetName val="Transporte mat bet fri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">
          <cell r="A7">
            <v>40167</v>
          </cell>
          <cell r="B7" t="str">
            <v>Limpeza, desmatamento e destocamento de árvores c/ diâmetro até 15cm</v>
          </cell>
          <cell r="C7" t="str">
            <v>m²</v>
          </cell>
          <cell r="D7">
            <v>949663.09</v>
          </cell>
          <cell r="E7">
            <v>0.18</v>
          </cell>
          <cell r="F7">
            <v>170939.35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949663.09</v>
          </cell>
          <cell r="L7">
            <v>170939.35</v>
          </cell>
          <cell r="M7">
            <v>0</v>
          </cell>
          <cell r="N7">
            <v>0</v>
          </cell>
        </row>
        <row r="8">
          <cell r="A8">
            <v>42547</v>
          </cell>
          <cell r="B8" t="str">
            <v>Espalhamento de material de 1ª categoria com motoniveladora (bota-fora)</v>
          </cell>
          <cell r="C8" t="str">
            <v>m³</v>
          </cell>
          <cell r="D8">
            <v>94966.31</v>
          </cell>
          <cell r="E8">
            <v>1.1299999999999999</v>
          </cell>
          <cell r="F8">
            <v>107311.93</v>
          </cell>
          <cell r="G8">
            <v>46607.708000000013</v>
          </cell>
          <cell r="H8">
            <v>52666.71</v>
          </cell>
          <cell r="I8">
            <v>0</v>
          </cell>
          <cell r="J8">
            <v>0</v>
          </cell>
          <cell r="K8">
            <v>141574.01800000001</v>
          </cell>
          <cell r="L8">
            <v>159978.64000000001</v>
          </cell>
          <cell r="M8">
            <v>46607.707999999999</v>
          </cell>
          <cell r="N8">
            <v>52666.71</v>
          </cell>
        </row>
        <row r="9">
          <cell r="A9">
            <v>42547</v>
          </cell>
          <cell r="B9" t="str">
            <v>Espalhamento de material de 1ª categoria com motoniveladora</v>
          </cell>
          <cell r="C9" t="str">
            <v>m³</v>
          </cell>
          <cell r="D9">
            <v>1000</v>
          </cell>
          <cell r="E9">
            <v>1.1299999999999999</v>
          </cell>
          <cell r="F9">
            <v>1130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1000</v>
          </cell>
          <cell r="L9">
            <v>1130</v>
          </cell>
          <cell r="M9">
            <v>0</v>
          </cell>
          <cell r="N9">
            <v>0</v>
          </cell>
        </row>
        <row r="10">
          <cell r="A10">
            <v>40232</v>
          </cell>
          <cell r="B10" t="str">
            <v>Escavação, carga e transporte de material de 1ª categoria até 200m, com escavadeira</v>
          </cell>
          <cell r="C10" t="str">
            <v>m³</v>
          </cell>
          <cell r="D10">
            <v>31.36</v>
          </cell>
          <cell r="E10">
            <v>7.03</v>
          </cell>
          <cell r="F10">
            <v>220.46</v>
          </cell>
          <cell r="G10">
            <v>4319.1820000000007</v>
          </cell>
          <cell r="H10">
            <v>30363.85</v>
          </cell>
          <cell r="I10">
            <v>0</v>
          </cell>
          <cell r="J10">
            <v>0</v>
          </cell>
          <cell r="K10">
            <v>4350.5420000000004</v>
          </cell>
          <cell r="L10">
            <v>30584.31</v>
          </cell>
          <cell r="M10">
            <v>4319.1820000000007</v>
          </cell>
          <cell r="N10">
            <v>30363.85</v>
          </cell>
        </row>
        <row r="11">
          <cell r="A11">
            <v>40233</v>
          </cell>
          <cell r="B11" t="str">
            <v>Escavação, carga e transporte de material de 1ª categoria até 200 a 400m, com escavadeira</v>
          </cell>
          <cell r="C11" t="str">
            <v>m³</v>
          </cell>
          <cell r="D11">
            <v>25371.040000000001</v>
          </cell>
          <cell r="E11">
            <v>7.1</v>
          </cell>
          <cell r="F11">
            <v>180134.38</v>
          </cell>
          <cell r="G11">
            <v>0</v>
          </cell>
          <cell r="H11">
            <v>0</v>
          </cell>
          <cell r="I11">
            <v>9052.6880000000019</v>
          </cell>
          <cell r="J11">
            <v>64274.09</v>
          </cell>
          <cell r="K11">
            <v>16318.351999999999</v>
          </cell>
          <cell r="L11">
            <v>115860.29</v>
          </cell>
          <cell r="M11">
            <v>9052.6880000000019</v>
          </cell>
          <cell r="N11">
            <v>-64274.09</v>
          </cell>
        </row>
        <row r="12">
          <cell r="A12">
            <v>40234</v>
          </cell>
          <cell r="B12" t="str">
            <v>Escavação, carga e transporte de material de 1ª categoria até 400 a 600m, com escavadeira</v>
          </cell>
          <cell r="C12" t="str">
            <v>m³</v>
          </cell>
          <cell r="D12">
            <v>8305.6299999999992</v>
          </cell>
          <cell r="E12">
            <v>7.2</v>
          </cell>
          <cell r="F12">
            <v>59800.53</v>
          </cell>
          <cell r="G12">
            <v>14567.453</v>
          </cell>
          <cell r="H12">
            <v>104885.66</v>
          </cell>
          <cell r="I12">
            <v>0</v>
          </cell>
          <cell r="J12">
            <v>0</v>
          </cell>
          <cell r="K12">
            <v>22873.082999999999</v>
          </cell>
          <cell r="L12">
            <v>164686.19</v>
          </cell>
          <cell r="M12">
            <v>14567.453</v>
          </cell>
          <cell r="N12">
            <v>104885.66</v>
          </cell>
        </row>
        <row r="13">
          <cell r="A13">
            <v>40235</v>
          </cell>
          <cell r="B13" t="str">
            <v>Escavação, carga e transporte de material de 1ª categoria até 600 a 800m, com escavadeira</v>
          </cell>
          <cell r="C13" t="str">
            <v>m³</v>
          </cell>
          <cell r="D13">
            <v>20374.080000000002</v>
          </cell>
          <cell r="E13">
            <v>7.4</v>
          </cell>
          <cell r="F13">
            <v>150768.19</v>
          </cell>
          <cell r="G13">
            <v>0</v>
          </cell>
          <cell r="H13">
            <v>0</v>
          </cell>
          <cell r="I13">
            <v>339.49700000000303</v>
          </cell>
          <cell r="J13">
            <v>2512.2800000000002</v>
          </cell>
          <cell r="K13">
            <v>20034.582999999999</v>
          </cell>
          <cell r="L13">
            <v>148255.91</v>
          </cell>
          <cell r="M13">
            <v>339.49700000000303</v>
          </cell>
          <cell r="N13">
            <v>-2512.2800000000002</v>
          </cell>
        </row>
        <row r="14">
          <cell r="A14">
            <v>40236</v>
          </cell>
          <cell r="B14" t="str">
            <v>Escavação, carga e transporte de material de 1ª categoria até 800 a 1000m, com escavadeira</v>
          </cell>
          <cell r="C14" t="str">
            <v>m³</v>
          </cell>
          <cell r="D14">
            <v>9984.2099999999991</v>
          </cell>
          <cell r="E14">
            <v>7.6</v>
          </cell>
          <cell r="F14">
            <v>75879.990000000005</v>
          </cell>
          <cell r="G14">
            <v>6743.1180000000022</v>
          </cell>
          <cell r="H14">
            <v>51247.7</v>
          </cell>
          <cell r="I14">
            <v>0</v>
          </cell>
          <cell r="J14">
            <v>0</v>
          </cell>
          <cell r="K14">
            <v>16727.328000000001</v>
          </cell>
          <cell r="L14">
            <v>127127.69</v>
          </cell>
          <cell r="M14">
            <v>6743.1180000000022</v>
          </cell>
          <cell r="N14">
            <v>51247.7</v>
          </cell>
        </row>
        <row r="15">
          <cell r="A15">
            <v>40237</v>
          </cell>
          <cell r="B15" t="str">
            <v>Escavação, carga e transporte de material de 1ª categoria até 1000 a 1200m, com escavadeira</v>
          </cell>
          <cell r="C15" t="str">
            <v>m³</v>
          </cell>
          <cell r="D15">
            <v>1343.42</v>
          </cell>
          <cell r="E15">
            <v>8</v>
          </cell>
          <cell r="F15">
            <v>10747.36</v>
          </cell>
          <cell r="G15">
            <v>0</v>
          </cell>
          <cell r="H15">
            <v>0</v>
          </cell>
          <cell r="I15">
            <v>975.4</v>
          </cell>
          <cell r="J15">
            <v>7803.2</v>
          </cell>
          <cell r="K15">
            <v>368.0200000000001</v>
          </cell>
          <cell r="L15">
            <v>2944.16</v>
          </cell>
          <cell r="M15">
            <v>-975.4</v>
          </cell>
          <cell r="N15">
            <v>-7803.2</v>
          </cell>
        </row>
        <row r="16">
          <cell r="A16">
            <v>40238</v>
          </cell>
          <cell r="B16" t="str">
            <v>Escavação, carga e transporte de material de 1ª categoria até 1200 a 1400m, com escavadeira</v>
          </cell>
          <cell r="C16" t="str">
            <v>m³</v>
          </cell>
          <cell r="D16">
            <v>2387.38</v>
          </cell>
          <cell r="E16">
            <v>8.4</v>
          </cell>
          <cell r="F16">
            <v>20053.990000000002</v>
          </cell>
          <cell r="G16">
            <v>0</v>
          </cell>
          <cell r="H16">
            <v>0</v>
          </cell>
          <cell r="I16">
            <v>2387.38</v>
          </cell>
          <cell r="J16">
            <v>20053.990000000002</v>
          </cell>
          <cell r="K16">
            <v>0</v>
          </cell>
          <cell r="L16">
            <v>0</v>
          </cell>
          <cell r="M16">
            <v>2387.38</v>
          </cell>
          <cell r="N16">
            <v>-20053.990000000002</v>
          </cell>
        </row>
        <row r="17">
          <cell r="A17">
            <v>40239</v>
          </cell>
          <cell r="B17" t="str">
            <v>Escavação, carga e transporte de material de 1ª categoria até 1400 a 1600m, com escavadeira</v>
          </cell>
          <cell r="C17" t="str">
            <v>m³</v>
          </cell>
          <cell r="D17">
            <v>43.03</v>
          </cell>
          <cell r="E17">
            <v>8.8000000000000007</v>
          </cell>
          <cell r="F17">
            <v>378.66</v>
          </cell>
          <cell r="G17">
            <v>35077.186000000002</v>
          </cell>
          <cell r="H17">
            <v>308679.24</v>
          </cell>
          <cell r="I17">
            <v>0</v>
          </cell>
          <cell r="J17">
            <v>0</v>
          </cell>
          <cell r="K17">
            <v>35120.216</v>
          </cell>
          <cell r="L17">
            <v>309057.90000000002</v>
          </cell>
          <cell r="M17">
            <v>35077.186000000002</v>
          </cell>
          <cell r="N17">
            <v>308679.24</v>
          </cell>
        </row>
        <row r="18">
          <cell r="A18">
            <v>40240</v>
          </cell>
          <cell r="B18" t="str">
            <v>Escavação, carga e transporte de material de 1ª categoria até 1600 a 1800m, com escavadeira</v>
          </cell>
          <cell r="C18" t="str">
            <v>m³</v>
          </cell>
          <cell r="D18">
            <v>5568.55</v>
          </cell>
          <cell r="E18">
            <v>9</v>
          </cell>
          <cell r="F18">
            <v>50116.95</v>
          </cell>
          <cell r="G18">
            <v>7406.8379999999988</v>
          </cell>
          <cell r="H18">
            <v>66661.539999999994</v>
          </cell>
          <cell r="I18">
            <v>0</v>
          </cell>
          <cell r="J18">
            <v>0</v>
          </cell>
          <cell r="K18">
            <v>12975.387999999999</v>
          </cell>
          <cell r="L18">
            <v>116778.49</v>
          </cell>
          <cell r="M18">
            <v>7406.8379999999988</v>
          </cell>
          <cell r="N18">
            <v>66661.539999999994</v>
          </cell>
        </row>
        <row r="19">
          <cell r="A19">
            <v>40241</v>
          </cell>
          <cell r="B19" t="str">
            <v>Escavação, carga e transporte de material de 1ª categoria até 1800 a 2000m, com escavadeira</v>
          </cell>
          <cell r="C19" t="str">
            <v>m³</v>
          </cell>
          <cell r="D19">
            <v>3420</v>
          </cell>
          <cell r="E19">
            <v>9.3000000000000007</v>
          </cell>
          <cell r="F19">
            <v>31806</v>
          </cell>
          <cell r="G19">
            <v>27104.691999999999</v>
          </cell>
          <cell r="H19">
            <v>252073.63</v>
          </cell>
          <cell r="I19">
            <v>0</v>
          </cell>
          <cell r="J19">
            <v>0</v>
          </cell>
          <cell r="K19">
            <v>30524.691999999999</v>
          </cell>
          <cell r="L19">
            <v>283879.63</v>
          </cell>
          <cell r="M19">
            <v>27104.691999999999</v>
          </cell>
          <cell r="N19">
            <v>252073.63</v>
          </cell>
        </row>
        <row r="20">
          <cell r="A20">
            <v>40242</v>
          </cell>
          <cell r="B20" t="str">
            <v>Escavação, carga e transporte de material de 1ª categoria até 2000 a 2500m, com escavadeira</v>
          </cell>
          <cell r="C20" t="str">
            <v>m³</v>
          </cell>
          <cell r="D20">
            <v>24405.07</v>
          </cell>
          <cell r="E20">
            <v>9.6</v>
          </cell>
          <cell r="F20">
            <v>234288.67</v>
          </cell>
          <cell r="G20">
            <v>38507.802000000003</v>
          </cell>
          <cell r="H20">
            <v>369674.9</v>
          </cell>
          <cell r="I20">
            <v>0</v>
          </cell>
          <cell r="J20">
            <v>0</v>
          </cell>
          <cell r="K20">
            <v>62912.872000000003</v>
          </cell>
          <cell r="L20">
            <v>603963.56999999995</v>
          </cell>
          <cell r="M20">
            <v>38507.802000000003</v>
          </cell>
          <cell r="N20">
            <v>369674.9</v>
          </cell>
        </row>
        <row r="21">
          <cell r="A21">
            <v>40243</v>
          </cell>
          <cell r="B21" t="str">
            <v>Escavação, carga e transporte de material de 1ª categoria até 2500 a 3000m, com escavadeira</v>
          </cell>
          <cell r="C21" t="str">
            <v>m³</v>
          </cell>
          <cell r="D21">
            <v>29375.79</v>
          </cell>
          <cell r="E21">
            <v>10</v>
          </cell>
          <cell r="F21">
            <v>293757.90000000002</v>
          </cell>
          <cell r="G21">
            <v>37224.736999999986</v>
          </cell>
          <cell r="H21">
            <v>372247.37</v>
          </cell>
          <cell r="I21">
            <v>0</v>
          </cell>
          <cell r="J21">
            <v>0</v>
          </cell>
          <cell r="K21">
            <v>66600.526999999987</v>
          </cell>
          <cell r="L21">
            <v>666005.27</v>
          </cell>
          <cell r="M21">
            <v>37224.736999999986</v>
          </cell>
          <cell r="N21">
            <v>372247.37</v>
          </cell>
        </row>
        <row r="22">
          <cell r="A22">
            <v>40230</v>
          </cell>
          <cell r="B22" t="str">
            <v>Escavação e carga de material de 1ª categoria, com escavadeira</v>
          </cell>
          <cell r="C22" t="str">
            <v>m³</v>
          </cell>
          <cell r="D22">
            <v>348848.67</v>
          </cell>
          <cell r="E22">
            <v>1.99</v>
          </cell>
          <cell r="F22">
            <v>694208.85</v>
          </cell>
          <cell r="G22">
            <v>0</v>
          </cell>
          <cell r="H22">
            <v>0</v>
          </cell>
          <cell r="I22">
            <v>158185.02900000001</v>
          </cell>
          <cell r="J22">
            <v>314788.21000000002</v>
          </cell>
          <cell r="K22">
            <v>190663.64099999997</v>
          </cell>
          <cell r="L22">
            <v>379420.64</v>
          </cell>
          <cell r="M22">
            <v>158185.02900000001</v>
          </cell>
          <cell r="N22">
            <v>-314788.21000000002</v>
          </cell>
        </row>
        <row r="23">
          <cell r="A23">
            <v>40227</v>
          </cell>
          <cell r="B23" t="str">
            <v>Compactação de aterros a 95% do P.N.</v>
          </cell>
          <cell r="C23" t="str">
            <v>m³</v>
          </cell>
          <cell r="D23">
            <v>190622.53</v>
          </cell>
          <cell r="E23">
            <v>2.7</v>
          </cell>
          <cell r="F23">
            <v>514680.83</v>
          </cell>
          <cell r="G23">
            <v>0</v>
          </cell>
          <cell r="H23">
            <v>0</v>
          </cell>
          <cell r="I23">
            <v>50159.693248499971</v>
          </cell>
          <cell r="J23">
            <v>135431.18</v>
          </cell>
          <cell r="K23">
            <v>140462.83675150003</v>
          </cell>
          <cell r="L23">
            <v>379249.65</v>
          </cell>
          <cell r="M23">
            <v>50159.693248499971</v>
          </cell>
          <cell r="N23">
            <v>-135431.18</v>
          </cell>
        </row>
        <row r="24">
          <cell r="A24">
            <v>40228</v>
          </cell>
          <cell r="B24" t="str">
            <v>Compactação de aterros a 100% do P.N.</v>
          </cell>
          <cell r="C24" t="str">
            <v>m³</v>
          </cell>
          <cell r="D24">
            <v>208925.99</v>
          </cell>
          <cell r="E24">
            <v>3.04</v>
          </cell>
          <cell r="F24">
            <v>635135</v>
          </cell>
          <cell r="G24">
            <v>0</v>
          </cell>
          <cell r="H24">
            <v>0</v>
          </cell>
          <cell r="I24">
            <v>50022.099625000177</v>
          </cell>
          <cell r="J24">
            <v>152067.18</v>
          </cell>
          <cell r="K24">
            <v>158903.89037499981</v>
          </cell>
          <cell r="L24">
            <v>483067.82</v>
          </cell>
          <cell r="M24">
            <v>50022.099625000177</v>
          </cell>
          <cell r="N24">
            <v>-152067.18</v>
          </cell>
        </row>
        <row r="25">
          <cell r="A25">
            <v>41095</v>
          </cell>
          <cell r="B25" t="str">
            <v>Remoção de solos moles, incluindo carregamento mecânico com pá carregadeira</v>
          </cell>
          <cell r="C25" t="str">
            <v>m³</v>
          </cell>
          <cell r="D25">
            <v>1500</v>
          </cell>
          <cell r="E25">
            <v>20.2</v>
          </cell>
          <cell r="F25">
            <v>30300</v>
          </cell>
          <cell r="G25">
            <v>11122.424999999999</v>
          </cell>
          <cell r="H25">
            <v>224672.98</v>
          </cell>
          <cell r="I25">
            <v>0</v>
          </cell>
          <cell r="J25">
            <v>0</v>
          </cell>
          <cell r="K25">
            <v>12622.424999999999</v>
          </cell>
          <cell r="L25">
            <v>254972.98</v>
          </cell>
          <cell r="M25">
            <v>11122.424999999999</v>
          </cell>
          <cell r="N25">
            <v>224672.98</v>
          </cell>
        </row>
        <row r="26">
          <cell r="A26">
            <v>40715</v>
          </cell>
          <cell r="B26" t="str">
            <v>Colhão drenante de areia para fundação de aterros, inclusive fornecimento e transporte da areia</v>
          </cell>
          <cell r="C26" t="str">
            <v>m³</v>
          </cell>
          <cell r="D26">
            <v>1250</v>
          </cell>
          <cell r="E26">
            <v>90.12</v>
          </cell>
          <cell r="F26">
            <v>112650</v>
          </cell>
          <cell r="G26">
            <v>9812.4879999999994</v>
          </cell>
          <cell r="H26">
            <v>884301.41</v>
          </cell>
          <cell r="I26">
            <v>0</v>
          </cell>
          <cell r="J26">
            <v>0</v>
          </cell>
          <cell r="K26">
            <v>11062.487999999999</v>
          </cell>
          <cell r="L26">
            <v>996951.41</v>
          </cell>
          <cell r="M26">
            <v>9812.4879999999994</v>
          </cell>
          <cell r="N26">
            <v>884301.41</v>
          </cell>
        </row>
        <row r="27">
          <cell r="A27">
            <v>60019</v>
          </cell>
          <cell r="B27" t="str">
            <v>Local com DMT até 3,0km (Caminhão basculante) (solo mole) - 0,792XP+0,876XR+1,391 (XP=0,000 XR=0,440)</v>
          </cell>
          <cell r="C27" t="str">
            <v>t</v>
          </cell>
          <cell r="D27">
            <v>2400</v>
          </cell>
          <cell r="E27">
            <v>1.51</v>
          </cell>
          <cell r="F27">
            <v>3624</v>
          </cell>
          <cell r="G27">
            <v>14113.218000000001</v>
          </cell>
          <cell r="H27">
            <v>21310.95</v>
          </cell>
          <cell r="I27">
            <v>0</v>
          </cell>
          <cell r="J27">
            <v>0</v>
          </cell>
          <cell r="K27">
            <v>16513.218000000001</v>
          </cell>
          <cell r="L27">
            <v>24934.95</v>
          </cell>
          <cell r="M27">
            <v>14113.218000000001</v>
          </cell>
          <cell r="N27">
            <v>21310.95</v>
          </cell>
        </row>
        <row r="28">
          <cell r="A28">
            <v>60020</v>
          </cell>
          <cell r="B28" t="str">
            <v>Local com DMT de 3,1 a 5,0km (Caminhão basculante) (solo de 1ª categoria) - 0,711XP+0,800XR+1,333 (XP=0,000 XR=3,834)</v>
          </cell>
          <cell r="C28" t="str">
            <v>t</v>
          </cell>
          <cell r="D28">
            <v>118787.56</v>
          </cell>
          <cell r="E28">
            <v>3.42</v>
          </cell>
          <cell r="F28">
            <v>406253.45</v>
          </cell>
          <cell r="G28">
            <v>0</v>
          </cell>
          <cell r="H28">
            <v>0</v>
          </cell>
          <cell r="I28">
            <v>15866.828499999989</v>
          </cell>
          <cell r="J28">
            <v>54264.55</v>
          </cell>
          <cell r="K28">
            <v>102920.73150000001</v>
          </cell>
          <cell r="L28">
            <v>351988.9</v>
          </cell>
          <cell r="M28">
            <v>15866.828499999989</v>
          </cell>
          <cell r="N28">
            <v>-54264.55</v>
          </cell>
        </row>
        <row r="29">
          <cell r="A29">
            <v>60021</v>
          </cell>
          <cell r="B29" t="str">
            <v>Local com DMT de 5,1 a 10,0km (Caminhão basculante) (solo de 1ª categoria) - 0,614XP+0,500XR+1,279 (XP=0,000 XR=7,400)</v>
          </cell>
          <cell r="C29" t="str">
            <v>t</v>
          </cell>
          <cell r="D29">
            <v>254024.72</v>
          </cell>
          <cell r="E29">
            <v>4.9800000000000004</v>
          </cell>
          <cell r="F29">
            <v>1265043.1000000001</v>
          </cell>
          <cell r="G29">
            <v>0</v>
          </cell>
          <cell r="H29">
            <v>0</v>
          </cell>
          <cell r="I29">
            <v>70949.99000000002</v>
          </cell>
          <cell r="J29">
            <v>353330.95</v>
          </cell>
          <cell r="K29">
            <v>183074.72999999998</v>
          </cell>
          <cell r="L29">
            <v>911712.15</v>
          </cell>
          <cell r="M29">
            <v>70949.99000000002</v>
          </cell>
          <cell r="N29">
            <v>-353330.95</v>
          </cell>
        </row>
        <row r="30">
          <cell r="A30">
            <v>60022</v>
          </cell>
          <cell r="B30" t="str">
            <v>Local com DMT de 10,1 a 15,0km (Caminhão basculante) (solo de 1ª categoria) - 0,546XP+0,4533XR+1,231 (XP=0,000 XR=13,080)</v>
          </cell>
          <cell r="C30" t="str">
            <v>t</v>
          </cell>
          <cell r="D30">
            <v>169507.8</v>
          </cell>
          <cell r="E30">
            <v>7.16</v>
          </cell>
          <cell r="F30">
            <v>1213675.8400000001</v>
          </cell>
          <cell r="G30">
            <v>0</v>
          </cell>
          <cell r="H30">
            <v>0</v>
          </cell>
          <cell r="I30">
            <v>169507.8</v>
          </cell>
          <cell r="J30">
            <v>1213675.8400000001</v>
          </cell>
          <cell r="K30">
            <v>0</v>
          </cell>
          <cell r="L30">
            <v>0</v>
          </cell>
          <cell r="M30">
            <v>169507.8</v>
          </cell>
          <cell r="N30">
            <v>-1213675.8400000001</v>
          </cell>
        </row>
        <row r="31">
          <cell r="A31">
            <v>60024</v>
          </cell>
          <cell r="B31" t="str">
            <v>Transporte de materiais para DMT acima de 15,00km (caminhão basculante) (solo de 1ª categoria) - 0,190XP+0,202XR+7,327 (XP=0,000 XR=15,950)</v>
          </cell>
          <cell r="C31" t="str">
            <v>t</v>
          </cell>
          <cell r="D31">
            <v>15837.77</v>
          </cell>
          <cell r="E31">
            <v>10.54</v>
          </cell>
          <cell r="F31">
            <v>166930.09</v>
          </cell>
          <cell r="G31">
            <v>0</v>
          </cell>
          <cell r="H31">
            <v>0</v>
          </cell>
          <cell r="I31">
            <v>15837.77</v>
          </cell>
          <cell r="J31">
            <v>166930.09</v>
          </cell>
          <cell r="K31">
            <v>0</v>
          </cell>
          <cell r="L31">
            <v>0</v>
          </cell>
          <cell r="M31">
            <v>15837.77</v>
          </cell>
          <cell r="N31">
            <v>-166930.09</v>
          </cell>
        </row>
        <row r="32">
          <cell r="A32">
            <v>60021</v>
          </cell>
          <cell r="B32" t="str">
            <v>Local com DMT de 5,1 a 10,0km (Caminhão basculante) (Material de 3ª categoria) - 0,614XP+0,500XR+1,279 (XP=0,000 XR=5,220)</v>
          </cell>
          <cell r="C32" t="str">
            <v>t</v>
          </cell>
          <cell r="D32">
            <v>0</v>
          </cell>
          <cell r="E32">
            <v>3.57</v>
          </cell>
          <cell r="F32">
            <v>0</v>
          </cell>
          <cell r="G32">
            <v>21806.037500000002</v>
          </cell>
          <cell r="H32">
            <v>77847.55</v>
          </cell>
          <cell r="I32">
            <v>0</v>
          </cell>
          <cell r="J32">
            <v>0</v>
          </cell>
          <cell r="K32">
            <v>21806.037500000002</v>
          </cell>
          <cell r="L32">
            <v>77847.55</v>
          </cell>
          <cell r="M32">
            <v>21806.037500000002</v>
          </cell>
          <cell r="N32">
            <v>77847.55</v>
          </cell>
        </row>
        <row r="33">
          <cell r="A33">
            <v>40714</v>
          </cell>
          <cell r="B33" t="str">
            <v>Manta geotextil não tecida RT - 16km/m, fornecimento e aplicação</v>
          </cell>
          <cell r="C33" t="str">
            <v>m²</v>
          </cell>
          <cell r="D33">
            <v>0</v>
          </cell>
          <cell r="E33">
            <v>7.91</v>
          </cell>
          <cell r="F33">
            <v>0</v>
          </cell>
          <cell r="G33">
            <v>5120</v>
          </cell>
          <cell r="H33">
            <v>40499.199999999997</v>
          </cell>
          <cell r="I33">
            <v>0</v>
          </cell>
          <cell r="J33">
            <v>0</v>
          </cell>
          <cell r="K33">
            <v>5120</v>
          </cell>
          <cell r="L33">
            <v>40499.199999999997</v>
          </cell>
          <cell r="M33">
            <v>5120</v>
          </cell>
          <cell r="N33">
            <v>40499.199999999997</v>
          </cell>
        </row>
        <row r="34">
          <cell r="A34">
            <v>40997</v>
          </cell>
          <cell r="B34" t="str">
            <v>Enroncamento de pedra de mão arrumada, exclusive transporte</v>
          </cell>
          <cell r="C34" t="str">
            <v>m³</v>
          </cell>
          <cell r="D34">
            <v>0</v>
          </cell>
          <cell r="E34">
            <v>138.19999999999999</v>
          </cell>
          <cell r="F34">
            <v>0</v>
          </cell>
          <cell r="G34">
            <v>1620</v>
          </cell>
          <cell r="H34">
            <v>223884</v>
          </cell>
          <cell r="I34">
            <v>0</v>
          </cell>
          <cell r="J34">
            <v>0</v>
          </cell>
          <cell r="K34">
            <v>1620</v>
          </cell>
          <cell r="L34">
            <v>223884</v>
          </cell>
          <cell r="M34">
            <v>1620</v>
          </cell>
          <cell r="N34">
            <v>223884</v>
          </cell>
        </row>
        <row r="35">
          <cell r="A35">
            <v>60012</v>
          </cell>
          <cell r="B35" t="str">
            <v>TR-202-01 (comercial - caminhão basculante) (transporte de Pedra de mão) - 0,4320XP+0,4495XR (XP=59,000 XR=29.82,000)</v>
          </cell>
          <cell r="C35" t="str">
            <v>t</v>
          </cell>
          <cell r="D35">
            <v>0</v>
          </cell>
          <cell r="E35">
            <v>38.892089999999996</v>
          </cell>
          <cell r="F35">
            <v>0</v>
          </cell>
          <cell r="G35">
            <v>2430</v>
          </cell>
          <cell r="H35">
            <v>94507.77</v>
          </cell>
          <cell r="I35">
            <v>0</v>
          </cell>
          <cell r="J35">
            <v>0</v>
          </cell>
          <cell r="K35">
            <v>2430</v>
          </cell>
          <cell r="L35">
            <v>94507.77</v>
          </cell>
          <cell r="M35">
            <v>2430</v>
          </cell>
          <cell r="N35">
            <v>94507.77</v>
          </cell>
        </row>
        <row r="36">
          <cell r="A36">
            <v>40216</v>
          </cell>
          <cell r="B36" t="str">
            <v>Escavação, carga e transporte de material de 3ª categoria (fogo controlado)</v>
          </cell>
          <cell r="C36" t="str">
            <v>t</v>
          </cell>
          <cell r="D36">
            <v>0</v>
          </cell>
          <cell r="E36">
            <v>59.59</v>
          </cell>
          <cell r="F36">
            <v>0</v>
          </cell>
          <cell r="G36">
            <v>8722.4150000000009</v>
          </cell>
          <cell r="H36">
            <v>519768.7</v>
          </cell>
          <cell r="I36">
            <v>0</v>
          </cell>
          <cell r="J36">
            <v>0</v>
          </cell>
          <cell r="K36">
            <v>8722.4150000000009</v>
          </cell>
          <cell r="L36">
            <v>519768.7</v>
          </cell>
          <cell r="M36">
            <v>8722.4150000000009</v>
          </cell>
          <cell r="N36">
            <v>519768.7</v>
          </cell>
        </row>
        <row r="41">
          <cell r="A41">
            <v>40752</v>
          </cell>
          <cell r="B41" t="str">
            <v>Regularização e compactação do sub-leito (100% P.N.) H = 0,20m</v>
          </cell>
          <cell r="C41" t="str">
            <v>m²</v>
          </cell>
          <cell r="D41">
            <v>409554.69</v>
          </cell>
          <cell r="E41">
            <v>2.67</v>
          </cell>
          <cell r="F41">
            <v>1093511.02</v>
          </cell>
          <cell r="G41">
            <v>0</v>
          </cell>
          <cell r="H41">
            <v>0</v>
          </cell>
          <cell r="I41">
            <v>16259.684999999998</v>
          </cell>
          <cell r="J41">
            <v>43413.36</v>
          </cell>
          <cell r="K41">
            <v>393295.005</v>
          </cell>
          <cell r="L41">
            <v>1050097.6599999999</v>
          </cell>
          <cell r="M41">
            <v>16259.684999999998</v>
          </cell>
          <cell r="N41">
            <v>-43413.36</v>
          </cell>
        </row>
        <row r="42">
          <cell r="A42">
            <v>40757</v>
          </cell>
          <cell r="B42" t="str">
            <v>Estabilização granulométrica de solo sem mistura 100% P.I. (sub-base)</v>
          </cell>
          <cell r="C42" t="str">
            <v>m³</v>
          </cell>
          <cell r="D42">
            <v>7117.2</v>
          </cell>
          <cell r="E42">
            <v>11.93</v>
          </cell>
          <cell r="F42">
            <v>84908.19</v>
          </cell>
          <cell r="G42">
            <v>0</v>
          </cell>
          <cell r="H42">
            <v>0</v>
          </cell>
          <cell r="I42">
            <v>7117.2</v>
          </cell>
          <cell r="J42">
            <v>84908.19</v>
          </cell>
          <cell r="K42">
            <v>0</v>
          </cell>
          <cell r="L42">
            <v>0</v>
          </cell>
          <cell r="M42">
            <v>7117.2</v>
          </cell>
          <cell r="N42">
            <v>-84908.19</v>
          </cell>
        </row>
        <row r="43">
          <cell r="A43">
            <v>40230</v>
          </cell>
          <cell r="B43" t="str">
            <v>Escavação e carga de material de 1ª categoria, com escavadeira (solo para base estabilizada sem mistura)</v>
          </cell>
          <cell r="C43" t="str">
            <v>m³</v>
          </cell>
          <cell r="D43">
            <v>9537.0480000000007</v>
          </cell>
          <cell r="E43">
            <v>1.99</v>
          </cell>
          <cell r="F43">
            <v>18978.72</v>
          </cell>
          <cell r="G43">
            <v>0</v>
          </cell>
          <cell r="H43">
            <v>0</v>
          </cell>
          <cell r="I43">
            <v>9537.0480000000007</v>
          </cell>
          <cell r="J43">
            <v>18978.72</v>
          </cell>
          <cell r="K43">
            <v>0</v>
          </cell>
          <cell r="L43">
            <v>0</v>
          </cell>
          <cell r="M43">
            <v>9537.0480000000007</v>
          </cell>
          <cell r="N43">
            <v>-18978.72</v>
          </cell>
        </row>
        <row r="44">
          <cell r="A44">
            <v>60020</v>
          </cell>
          <cell r="B44" t="str">
            <v>Local com DMT de 3,1 a 5,0km (Caminhão basculante) (transporte de solo - sub-base) - 0,711XP+0,500XR+1,333 (XP=0,000 XR=3,760)</v>
          </cell>
          <cell r="C44" t="str">
            <v>t</v>
          </cell>
          <cell r="D44">
            <v>15259.276</v>
          </cell>
          <cell r="E44">
            <v>3.21</v>
          </cell>
          <cell r="F44">
            <v>48982.27</v>
          </cell>
          <cell r="G44">
            <v>0</v>
          </cell>
          <cell r="H44">
            <v>0</v>
          </cell>
          <cell r="I44">
            <v>15259.276</v>
          </cell>
          <cell r="J44">
            <v>48982.27</v>
          </cell>
          <cell r="K44">
            <v>0</v>
          </cell>
          <cell r="L44">
            <v>0</v>
          </cell>
          <cell r="M44">
            <v>15259.276</v>
          </cell>
          <cell r="N44">
            <v>-48982.27</v>
          </cell>
        </row>
        <row r="45">
          <cell r="A45">
            <v>99003</v>
          </cell>
          <cell r="B45" t="str">
            <v>Estabilização granulométrica de solos com mistura na pista 100% P.I. (70% solo, 30% brita graduada esp. Sem pó), inclusive fornecimento da brita, exlusive transporte (sub-base)</v>
          </cell>
          <cell r="C45" t="str">
            <v>m³</v>
          </cell>
          <cell r="D45">
            <v>69606.58</v>
          </cell>
          <cell r="E45">
            <v>30.16</v>
          </cell>
          <cell r="F45">
            <v>2099334.4500000002</v>
          </cell>
          <cell r="G45">
            <v>0</v>
          </cell>
          <cell r="H45">
            <v>0</v>
          </cell>
          <cell r="I45">
            <v>18061.504100000006</v>
          </cell>
          <cell r="J45">
            <v>544734.97</v>
          </cell>
          <cell r="K45">
            <v>51545.075899999996</v>
          </cell>
          <cell r="L45">
            <v>1554599.48</v>
          </cell>
          <cell r="M45">
            <v>18061.504100000006</v>
          </cell>
          <cell r="N45">
            <v>-544734.97</v>
          </cell>
        </row>
        <row r="46">
          <cell r="A46">
            <v>40230</v>
          </cell>
          <cell r="B46" t="str">
            <v>Escavação e carga de material de 1ª categoria, com escavadeira (solo para sub-base com mistura)</v>
          </cell>
          <cell r="C46" t="str">
            <v>m³</v>
          </cell>
          <cell r="D46">
            <v>65430.184999999998</v>
          </cell>
          <cell r="E46">
            <v>1.99</v>
          </cell>
          <cell r="F46">
            <v>130206.06</v>
          </cell>
          <cell r="G46">
            <v>0</v>
          </cell>
          <cell r="H46">
            <v>0</v>
          </cell>
          <cell r="I46">
            <v>26701.051426741637</v>
          </cell>
          <cell r="J46">
            <v>53135.09</v>
          </cell>
          <cell r="K46">
            <v>38729.133573258361</v>
          </cell>
          <cell r="L46">
            <v>77070.97</v>
          </cell>
          <cell r="M46">
            <v>26701.051426741637</v>
          </cell>
          <cell r="N46">
            <v>-53135.09</v>
          </cell>
        </row>
        <row r="47">
          <cell r="A47">
            <v>60020</v>
          </cell>
          <cell r="B47" t="str">
            <v>Local com DMT de 3,1 a 5,0km (Caminhão basculante) (transporte de solo - sub-base com mistura) - 0,711XP+0,500XR+1,333 (XP=0,000 XR=3,400)</v>
          </cell>
          <cell r="C47" t="str">
            <v>t</v>
          </cell>
          <cell r="D47">
            <v>104688.296</v>
          </cell>
          <cell r="E47">
            <v>3.03</v>
          </cell>
          <cell r="F47">
            <v>317205.53000000003</v>
          </cell>
          <cell r="G47">
            <v>0</v>
          </cell>
          <cell r="H47">
            <v>0</v>
          </cell>
          <cell r="I47">
            <v>104688.296</v>
          </cell>
          <cell r="J47">
            <v>317205.53000000003</v>
          </cell>
          <cell r="K47">
            <v>0</v>
          </cell>
          <cell r="L47">
            <v>0</v>
          </cell>
          <cell r="M47">
            <v>104688.296</v>
          </cell>
          <cell r="N47">
            <v>-317205.53000000003</v>
          </cell>
        </row>
        <row r="48">
          <cell r="A48">
            <v>60012</v>
          </cell>
          <cell r="B48" t="str">
            <v>TR-202-01 (comercial - caminhão basculante) (transporte de brita para sub-base com mistura) - 0,4320XP+0,4495XR (XP=59,000 XR=17,000)</v>
          </cell>
          <cell r="C48" t="str">
            <v>t</v>
          </cell>
          <cell r="D48">
            <v>44896.243999999999</v>
          </cell>
          <cell r="E48">
            <v>33.130000000000003</v>
          </cell>
          <cell r="F48">
            <v>1487412.56</v>
          </cell>
          <cell r="G48">
            <v>0</v>
          </cell>
          <cell r="H48">
            <v>0</v>
          </cell>
          <cell r="I48">
            <v>14130.273028220006</v>
          </cell>
          <cell r="J48">
            <v>468135.95</v>
          </cell>
          <cell r="K48">
            <v>30765.970971779992</v>
          </cell>
          <cell r="L48">
            <v>1019276.61</v>
          </cell>
          <cell r="M48">
            <v>14130.273028220006</v>
          </cell>
          <cell r="N48">
            <v>-468135.95</v>
          </cell>
        </row>
        <row r="49">
          <cell r="A49">
            <v>40809</v>
          </cell>
          <cell r="B49" t="str">
            <v>Base de solo brita, 50% em peso, inclusive fornecimento, exclusive transpote da brita</v>
          </cell>
          <cell r="C49" t="str">
            <v>m³</v>
          </cell>
          <cell r="D49">
            <v>7117.2</v>
          </cell>
          <cell r="E49">
            <v>40.950000000000003</v>
          </cell>
          <cell r="F49">
            <v>291449.34000000003</v>
          </cell>
          <cell r="G49">
            <v>0</v>
          </cell>
          <cell r="H49">
            <v>0</v>
          </cell>
          <cell r="I49">
            <v>7117.2</v>
          </cell>
          <cell r="J49">
            <v>291449.34000000003</v>
          </cell>
          <cell r="K49">
            <v>0</v>
          </cell>
          <cell r="L49">
            <v>0</v>
          </cell>
          <cell r="M49">
            <v>7117.2</v>
          </cell>
          <cell r="N49">
            <v>-291449.34000000003</v>
          </cell>
        </row>
        <row r="50">
          <cell r="A50">
            <v>40230</v>
          </cell>
          <cell r="B50" t="str">
            <v>Escavação e carga de material de 1ª categoria, com escavadeira (solo para base de solo brita)</v>
          </cell>
          <cell r="C50" t="str">
            <v>m³</v>
          </cell>
          <cell r="D50">
            <v>4782.05</v>
          </cell>
          <cell r="E50">
            <v>1.99</v>
          </cell>
          <cell r="F50">
            <v>9516.27</v>
          </cell>
          <cell r="G50">
            <v>0</v>
          </cell>
          <cell r="H50">
            <v>0</v>
          </cell>
          <cell r="I50">
            <v>4782.05</v>
          </cell>
          <cell r="J50">
            <v>9516.27</v>
          </cell>
          <cell r="K50">
            <v>0</v>
          </cell>
          <cell r="L50">
            <v>0</v>
          </cell>
          <cell r="M50">
            <v>4782.05</v>
          </cell>
          <cell r="N50">
            <v>-9516.27</v>
          </cell>
        </row>
        <row r="51">
          <cell r="A51">
            <v>60020</v>
          </cell>
          <cell r="B51" t="str">
            <v>Local com DMT de 3,1 a 5,0km (Caminhão basculante) (transporte de solo para base) - 0,711XP+0,500XR+1,333 (XP=0,000 XR=3,760)</v>
          </cell>
          <cell r="C51" t="str">
            <v>t</v>
          </cell>
          <cell r="D51">
            <v>7651.28</v>
          </cell>
          <cell r="E51">
            <v>3.21</v>
          </cell>
          <cell r="F51">
            <v>24560.6</v>
          </cell>
          <cell r="G51">
            <v>0</v>
          </cell>
          <cell r="H51">
            <v>0</v>
          </cell>
          <cell r="I51">
            <v>7651.28</v>
          </cell>
          <cell r="J51">
            <v>24560.6</v>
          </cell>
          <cell r="K51">
            <v>0</v>
          </cell>
          <cell r="L51">
            <v>0</v>
          </cell>
          <cell r="M51">
            <v>7651.28</v>
          </cell>
          <cell r="N51">
            <v>-24560.6</v>
          </cell>
        </row>
        <row r="52">
          <cell r="A52">
            <v>60012</v>
          </cell>
          <cell r="B52" t="str">
            <v>TR-202-01 (comercial - caminhão basculante) (transporte de brita para base) - 0,4320XP+0,4495XR (XP=59,000 XR=17,000)</v>
          </cell>
          <cell r="C52" t="str">
            <v>t</v>
          </cell>
          <cell r="D52">
            <v>7473.06</v>
          </cell>
          <cell r="E52">
            <v>33.130000000000003</v>
          </cell>
          <cell r="F52">
            <v>247582.47</v>
          </cell>
          <cell r="G52">
            <v>0</v>
          </cell>
          <cell r="H52">
            <v>0</v>
          </cell>
          <cell r="I52">
            <v>7473.06</v>
          </cell>
          <cell r="J52">
            <v>247582.47</v>
          </cell>
          <cell r="K52">
            <v>0</v>
          </cell>
          <cell r="L52">
            <v>0</v>
          </cell>
          <cell r="M52">
            <v>7473.06</v>
          </cell>
          <cell r="N52">
            <v>-247582.47</v>
          </cell>
        </row>
        <row r="53">
          <cell r="A53">
            <v>99004</v>
          </cell>
          <cell r="B53" t="str">
            <v>Estabilização granulométrica de solos com mistura na pista 100% P.M. (30% solo, 70% brita graduada esp. sem pó), inclusive fornecimento da brita, exlusive transporte (base)</v>
          </cell>
          <cell r="C53" t="str">
            <v>m³</v>
          </cell>
          <cell r="D53">
            <v>67560.479999999996</v>
          </cell>
          <cell r="E53">
            <v>54.4</v>
          </cell>
          <cell r="F53">
            <v>3675290.11</v>
          </cell>
          <cell r="G53">
            <v>0</v>
          </cell>
          <cell r="H53">
            <v>0</v>
          </cell>
          <cell r="I53">
            <v>2268.008600000001</v>
          </cell>
          <cell r="J53">
            <v>123379.67</v>
          </cell>
          <cell r="K53">
            <v>65292.471399999995</v>
          </cell>
          <cell r="L53">
            <v>3551910.44</v>
          </cell>
          <cell r="M53">
            <v>2268.008600000001</v>
          </cell>
          <cell r="N53">
            <v>-123379.67</v>
          </cell>
        </row>
        <row r="54">
          <cell r="A54">
            <v>40230</v>
          </cell>
          <cell r="B54" t="str">
            <v>Escavação e carga de material de 1ª categoria, com escavadeira (solo para base estabilizada com mistura)</v>
          </cell>
          <cell r="C54" t="str">
            <v>m³</v>
          </cell>
          <cell r="D54">
            <v>27233.63</v>
          </cell>
          <cell r="E54">
            <v>1.99</v>
          </cell>
          <cell r="F54">
            <v>54194.92</v>
          </cell>
          <cell r="G54">
            <v>0</v>
          </cell>
          <cell r="H54">
            <v>0</v>
          </cell>
          <cell r="I54">
            <v>2477.497898659738</v>
          </cell>
          <cell r="J54">
            <v>4930.22</v>
          </cell>
          <cell r="K54">
            <v>24756.132101340263</v>
          </cell>
          <cell r="L54">
            <v>49264.7</v>
          </cell>
          <cell r="M54">
            <v>2477.497898659738</v>
          </cell>
          <cell r="N54">
            <v>-4930.22</v>
          </cell>
        </row>
        <row r="55">
          <cell r="A55">
            <v>60021</v>
          </cell>
          <cell r="B55" t="str">
            <v>Local com DMT de 5,1 a 10,0km (Caminhão basculante) (transporte de solo para base com mistura) - 0,614XP+0,500XR+1,279 (XP=0,000 XR=3,400)</v>
          </cell>
          <cell r="C55" t="str">
            <v>t</v>
          </cell>
          <cell r="D55">
            <v>43573.81</v>
          </cell>
          <cell r="E55">
            <v>2.98</v>
          </cell>
          <cell r="F55">
            <v>129849.95</v>
          </cell>
          <cell r="G55">
            <v>0</v>
          </cell>
          <cell r="H55">
            <v>0</v>
          </cell>
          <cell r="I55">
            <v>43573.81</v>
          </cell>
          <cell r="J55">
            <v>129849.95</v>
          </cell>
          <cell r="K55">
            <v>0</v>
          </cell>
          <cell r="L55">
            <v>0</v>
          </cell>
          <cell r="M55">
            <v>-43573.81</v>
          </cell>
          <cell r="N55">
            <v>-129849.95</v>
          </cell>
        </row>
        <row r="56">
          <cell r="A56">
            <v>60012</v>
          </cell>
          <cell r="B56" t="str">
            <v>TR-202-01 (comercial - caminhão basculante) (transporte de brita para base com mistura) - 0,4320XP+0,4320XR (XP=59,000 XR=17,000)</v>
          </cell>
          <cell r="C56" t="str">
            <v>t</v>
          </cell>
          <cell r="D56">
            <v>101340.72</v>
          </cell>
          <cell r="E56">
            <v>33.130000000000003</v>
          </cell>
          <cell r="F56">
            <v>3357418.05</v>
          </cell>
          <cell r="G56">
            <v>1906.2650248200225</v>
          </cell>
          <cell r="H56">
            <v>63154.559999999998</v>
          </cell>
          <cell r="I56">
            <v>0</v>
          </cell>
          <cell r="J56">
            <v>0</v>
          </cell>
          <cell r="K56">
            <v>103246.98502482002</v>
          </cell>
          <cell r="L56">
            <v>3420572.61</v>
          </cell>
          <cell r="M56">
            <v>1906.2650248200225</v>
          </cell>
          <cell r="N56">
            <v>63154.559999999998</v>
          </cell>
        </row>
        <row r="57">
          <cell r="A57">
            <v>40816</v>
          </cell>
          <cell r="B57" t="str">
            <v>Imprimação exclusive fornecimento e transporte comercial do material betuminoso</v>
          </cell>
          <cell r="C57" t="str">
            <v>m²</v>
          </cell>
          <cell r="D57">
            <v>369786.08</v>
          </cell>
          <cell r="E57">
            <v>0.6</v>
          </cell>
          <cell r="F57">
            <v>221871.64</v>
          </cell>
          <cell r="G57">
            <v>0</v>
          </cell>
          <cell r="H57">
            <v>0</v>
          </cell>
          <cell r="I57">
            <v>62515.072000000044</v>
          </cell>
          <cell r="J57">
            <v>37509.040000000001</v>
          </cell>
          <cell r="K57">
            <v>307271.00799999997</v>
          </cell>
          <cell r="L57">
            <v>184362.6</v>
          </cell>
          <cell r="M57">
            <v>62515.072000000044</v>
          </cell>
          <cell r="N57">
            <v>-37509.040000000001</v>
          </cell>
        </row>
        <row r="58">
          <cell r="A58">
            <v>40830</v>
          </cell>
          <cell r="B58" t="str">
            <v>T.S.B.D. com capa selante, exclusive fornecimento e transporte comercial da emulsão, inclusive lavagem da brita e transporte da areia e brita</v>
          </cell>
          <cell r="C58" t="str">
            <v>m²</v>
          </cell>
          <cell r="D58">
            <v>343273.44</v>
          </cell>
          <cell r="E58">
            <v>7.16</v>
          </cell>
          <cell r="F58">
            <v>2457837.83</v>
          </cell>
          <cell r="G58">
            <v>0</v>
          </cell>
          <cell r="H58">
            <v>0</v>
          </cell>
          <cell r="I58">
            <v>42146.848999999987</v>
          </cell>
          <cell r="J58">
            <v>301771.44</v>
          </cell>
          <cell r="K58">
            <v>301126.59100000001</v>
          </cell>
          <cell r="L58">
            <v>2156066.39</v>
          </cell>
          <cell r="M58">
            <v>42146.848999999987</v>
          </cell>
          <cell r="N58">
            <v>-301771.44</v>
          </cell>
        </row>
        <row r="59">
          <cell r="A59">
            <v>40885</v>
          </cell>
          <cell r="B59" t="str">
            <v>Pavimentação com blocos de concreto esp.=10cm, sobre colchão de areia esp.=5cm, inclusive fornecimento e transporte dos blocos e areia</v>
          </cell>
          <cell r="C59" t="str">
            <v>m²</v>
          </cell>
          <cell r="D59">
            <v>1422</v>
          </cell>
          <cell r="E59">
            <v>103.16</v>
          </cell>
          <cell r="F59">
            <v>146693.51999999999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1422</v>
          </cell>
          <cell r="L59">
            <v>146693.51999999999</v>
          </cell>
          <cell r="M59">
            <v>0</v>
          </cell>
          <cell r="N59">
            <v>0</v>
          </cell>
        </row>
        <row r="60">
          <cell r="A60">
            <v>40890</v>
          </cell>
          <cell r="B60" t="str">
            <v>Remoção e reassentamento de blocos de concreto, inclusive perdas</v>
          </cell>
          <cell r="C60" t="str">
            <v>m²</v>
          </cell>
          <cell r="D60">
            <v>4266</v>
          </cell>
          <cell r="E60">
            <v>30</v>
          </cell>
          <cell r="F60">
            <v>127980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4266</v>
          </cell>
          <cell r="L60">
            <v>127980</v>
          </cell>
          <cell r="M60">
            <v>0</v>
          </cell>
          <cell r="N60">
            <v>0</v>
          </cell>
        </row>
        <row r="61">
          <cell r="A61">
            <v>40663</v>
          </cell>
          <cell r="B61" t="str">
            <v>Meio fio de concreto pré-moldado (12x30x15cm), inclusive caiação e transporte do meio fio</v>
          </cell>
          <cell r="C61" t="str">
            <v>m</v>
          </cell>
          <cell r="D61">
            <v>3160</v>
          </cell>
          <cell r="E61">
            <v>50.58</v>
          </cell>
          <cell r="F61">
            <v>159832.79999999999</v>
          </cell>
          <cell r="G61">
            <v>0</v>
          </cell>
          <cell r="H61">
            <v>0</v>
          </cell>
          <cell r="I61">
            <v>2560</v>
          </cell>
          <cell r="J61">
            <v>129484.8</v>
          </cell>
          <cell r="K61">
            <v>600</v>
          </cell>
          <cell r="L61">
            <v>30348</v>
          </cell>
          <cell r="M61">
            <v>-2560</v>
          </cell>
          <cell r="N61">
            <v>-129484.8</v>
          </cell>
        </row>
        <row r="62">
          <cell r="A62">
            <v>40911</v>
          </cell>
          <cell r="B62" t="str">
            <v>Calçada de concreto</v>
          </cell>
          <cell r="C62" t="str">
            <v>m²</v>
          </cell>
          <cell r="D62">
            <v>3160</v>
          </cell>
          <cell r="E62">
            <v>33.700000000000003</v>
          </cell>
          <cell r="F62">
            <v>106492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3160</v>
          </cell>
          <cell r="L62">
            <v>106492</v>
          </cell>
          <cell r="M62">
            <v>0</v>
          </cell>
          <cell r="N62">
            <v>0</v>
          </cell>
        </row>
        <row r="69">
          <cell r="A69">
            <v>40375</v>
          </cell>
          <cell r="B69" t="str">
            <v>Demolição mecânica de concreto (pontilhão)</v>
          </cell>
          <cell r="C69" t="str">
            <v>m³</v>
          </cell>
          <cell r="D69">
            <v>163.80000000000001</v>
          </cell>
          <cell r="E69">
            <v>109.86</v>
          </cell>
          <cell r="F69">
            <v>17995.060000000001</v>
          </cell>
          <cell r="G69">
            <v>0</v>
          </cell>
          <cell r="H69">
            <v>0</v>
          </cell>
          <cell r="I69">
            <v>163.80000000000001</v>
          </cell>
          <cell r="J69">
            <v>17995.060000000001</v>
          </cell>
          <cell r="K69">
            <v>0</v>
          </cell>
          <cell r="L69">
            <v>0</v>
          </cell>
          <cell r="M69">
            <v>163.80000000000001</v>
          </cell>
          <cell r="N69">
            <v>-17995.060000000001</v>
          </cell>
        </row>
        <row r="70">
          <cell r="A70">
            <v>40522</v>
          </cell>
          <cell r="B70" t="str">
            <v>Berço de concreto ciclópico para BDTC diâmetro 1,20m</v>
          </cell>
          <cell r="C70" t="str">
            <v>m</v>
          </cell>
          <cell r="D70">
            <v>14</v>
          </cell>
          <cell r="E70">
            <v>485.82</v>
          </cell>
          <cell r="F70">
            <v>6801.48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14</v>
          </cell>
          <cell r="L70">
            <v>6801.48</v>
          </cell>
          <cell r="M70">
            <v>0</v>
          </cell>
          <cell r="N70">
            <v>0</v>
          </cell>
        </row>
        <row r="71">
          <cell r="A71">
            <v>40527</v>
          </cell>
          <cell r="B71" t="str">
            <v>Berço de concreto ciclópico para BTTC diâmetro 1,20m</v>
          </cell>
          <cell r="C71" t="str">
            <v>m</v>
          </cell>
          <cell r="D71">
            <v>32.5</v>
          </cell>
          <cell r="E71">
            <v>693.76</v>
          </cell>
          <cell r="F71">
            <v>22547.200000000001</v>
          </cell>
          <cell r="G71">
            <v>25</v>
          </cell>
          <cell r="H71">
            <v>17344</v>
          </cell>
          <cell r="I71">
            <v>0</v>
          </cell>
          <cell r="J71">
            <v>0</v>
          </cell>
          <cell r="K71">
            <v>57.5</v>
          </cell>
          <cell r="L71">
            <v>39891.199999999997</v>
          </cell>
          <cell r="M71">
            <v>25</v>
          </cell>
          <cell r="N71">
            <v>17344</v>
          </cell>
        </row>
        <row r="72">
          <cell r="A72">
            <v>40529</v>
          </cell>
          <cell r="B72" t="str">
            <v>Boca de concreto ciclópico para BSTC diâmetro 0,40m</v>
          </cell>
          <cell r="C72" t="str">
            <v>und</v>
          </cell>
          <cell r="D72">
            <v>47</v>
          </cell>
          <cell r="E72">
            <v>239.7</v>
          </cell>
          <cell r="F72">
            <v>11265.9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47</v>
          </cell>
          <cell r="L72">
            <v>11265.9</v>
          </cell>
          <cell r="M72">
            <v>0</v>
          </cell>
          <cell r="N72">
            <v>0</v>
          </cell>
        </row>
        <row r="73">
          <cell r="A73">
            <v>40538</v>
          </cell>
          <cell r="B73" t="str">
            <v>Boca de concreto ciclópico para BDTC diâmetro 1,20m</v>
          </cell>
          <cell r="C73" t="str">
            <v>und</v>
          </cell>
          <cell r="D73">
            <v>2</v>
          </cell>
          <cell r="E73">
            <v>3657.83</v>
          </cell>
          <cell r="F73">
            <v>7315.66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</v>
          </cell>
          <cell r="L73">
            <v>7315.66</v>
          </cell>
          <cell r="M73">
            <v>0</v>
          </cell>
          <cell r="N73">
            <v>0</v>
          </cell>
        </row>
        <row r="74">
          <cell r="A74">
            <v>40543</v>
          </cell>
          <cell r="B74" t="str">
            <v>Boca de concreto ciclópico para BTTC diâmetro 1,20m</v>
          </cell>
          <cell r="C74" t="str">
            <v>und</v>
          </cell>
          <cell r="D74">
            <v>3</v>
          </cell>
          <cell r="E74">
            <v>4689.71</v>
          </cell>
          <cell r="F74">
            <v>14069.13</v>
          </cell>
          <cell r="G74">
            <v>3</v>
          </cell>
          <cell r="H74">
            <v>14069.13</v>
          </cell>
          <cell r="I74">
            <v>0</v>
          </cell>
          <cell r="J74">
            <v>0</v>
          </cell>
          <cell r="K74">
            <v>6</v>
          </cell>
          <cell r="L74">
            <v>28138.26</v>
          </cell>
          <cell r="M74">
            <v>3</v>
          </cell>
          <cell r="N74">
            <v>14069.130000000001</v>
          </cell>
        </row>
        <row r="75">
          <cell r="A75">
            <v>41320</v>
          </cell>
          <cell r="B75" t="str">
            <v>Caixa de passagem (2,50x2,50m)</v>
          </cell>
          <cell r="C75" t="str">
            <v>und</v>
          </cell>
          <cell r="D75">
            <v>6</v>
          </cell>
          <cell r="E75">
            <v>5870.85</v>
          </cell>
          <cell r="F75">
            <v>35225.1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</v>
          </cell>
          <cell r="L75">
            <v>35225.1</v>
          </cell>
          <cell r="M75">
            <v>0</v>
          </cell>
          <cell r="N75">
            <v>0</v>
          </cell>
        </row>
        <row r="76">
          <cell r="A76">
            <v>40587</v>
          </cell>
          <cell r="B76" t="str">
            <v>Corpo de BDCC 2,00x2,00m, projeto DNIT para H &lt; = 2,50m</v>
          </cell>
          <cell r="C76" t="str">
            <v>m</v>
          </cell>
          <cell r="D76">
            <v>18.5</v>
          </cell>
          <cell r="E76">
            <v>3997.71</v>
          </cell>
          <cell r="F76">
            <v>73957.63</v>
          </cell>
          <cell r="G76">
            <v>7.5</v>
          </cell>
          <cell r="H76">
            <v>29982.83</v>
          </cell>
          <cell r="I76">
            <v>0</v>
          </cell>
          <cell r="J76">
            <v>0</v>
          </cell>
          <cell r="K76">
            <v>26</v>
          </cell>
          <cell r="L76">
            <v>103940.46</v>
          </cell>
          <cell r="M76">
            <v>7.5</v>
          </cell>
          <cell r="N76">
            <v>29982.825000000001</v>
          </cell>
        </row>
        <row r="77">
          <cell r="A77">
            <v>40603</v>
          </cell>
          <cell r="B77" t="str">
            <v>Corpo de BTCC 2,00x3,00m, projeto DNIT para H &lt; = 2,50m</v>
          </cell>
          <cell r="C77" t="str">
            <v>m</v>
          </cell>
          <cell r="D77">
            <v>18.5</v>
          </cell>
          <cell r="E77">
            <v>8134.16</v>
          </cell>
          <cell r="F77">
            <v>150481.96</v>
          </cell>
          <cell r="G77">
            <v>0</v>
          </cell>
          <cell r="H77">
            <v>0</v>
          </cell>
          <cell r="I77">
            <v>18.5</v>
          </cell>
          <cell r="J77">
            <v>150481.96</v>
          </cell>
          <cell r="K77">
            <v>0</v>
          </cell>
          <cell r="L77">
            <v>0</v>
          </cell>
          <cell r="M77">
            <v>18.5</v>
          </cell>
          <cell r="N77">
            <v>-150481.96</v>
          </cell>
        </row>
        <row r="78">
          <cell r="A78">
            <v>40621</v>
          </cell>
          <cell r="B78" t="str">
            <v>Boca de BDCC 2,00x2,00m projeto DNIT</v>
          </cell>
          <cell r="C78" t="str">
            <v>und</v>
          </cell>
          <cell r="D78">
            <v>2</v>
          </cell>
          <cell r="E78">
            <v>14712.36</v>
          </cell>
          <cell r="F78">
            <v>29424.720000000001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</v>
          </cell>
          <cell r="L78">
            <v>29424.720000000001</v>
          </cell>
          <cell r="M78">
            <v>0</v>
          </cell>
          <cell r="N78">
            <v>0</v>
          </cell>
        </row>
        <row r="79">
          <cell r="A79">
            <v>40631</v>
          </cell>
          <cell r="B79" t="str">
            <v>Boca de BTCC 2,00x3,00m projeto DNIT</v>
          </cell>
          <cell r="C79" t="str">
            <v>und</v>
          </cell>
          <cell r="D79">
            <v>2</v>
          </cell>
          <cell r="E79">
            <v>27434.09</v>
          </cell>
          <cell r="F79">
            <v>54868.18</v>
          </cell>
          <cell r="G79">
            <v>0</v>
          </cell>
          <cell r="H79">
            <v>0</v>
          </cell>
          <cell r="I79">
            <v>2</v>
          </cell>
          <cell r="J79">
            <v>54868.18</v>
          </cell>
          <cell r="K79">
            <v>0</v>
          </cell>
          <cell r="L79">
            <v>0</v>
          </cell>
          <cell r="M79">
            <v>2</v>
          </cell>
          <cell r="N79">
            <v>-54868.18</v>
          </cell>
        </row>
        <row r="80">
          <cell r="A80">
            <v>40688</v>
          </cell>
          <cell r="B80" t="str">
            <v>Saída d'água concreto armado DP-1 com caiação</v>
          </cell>
          <cell r="C80" t="str">
            <v>und</v>
          </cell>
          <cell r="D80">
            <v>59</v>
          </cell>
          <cell r="E80">
            <v>187.27</v>
          </cell>
          <cell r="F80">
            <v>11048.93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59</v>
          </cell>
          <cell r="L80">
            <v>11048.93</v>
          </cell>
          <cell r="M80">
            <v>0</v>
          </cell>
          <cell r="N80">
            <v>0</v>
          </cell>
        </row>
        <row r="81">
          <cell r="A81">
            <v>40689</v>
          </cell>
          <cell r="B81" t="str">
            <v>Saída d'água concreto para corte com caiação (SDC-01)</v>
          </cell>
          <cell r="C81" t="str">
            <v>und</v>
          </cell>
          <cell r="D81">
            <v>255</v>
          </cell>
          <cell r="E81">
            <v>460.35</v>
          </cell>
          <cell r="F81">
            <v>117389.25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255</v>
          </cell>
          <cell r="L81">
            <v>117389.25</v>
          </cell>
          <cell r="M81">
            <v>0</v>
          </cell>
          <cell r="N81">
            <v>0</v>
          </cell>
        </row>
        <row r="82">
          <cell r="A82">
            <v>40693</v>
          </cell>
          <cell r="B82" t="str">
            <v>Valeta de proteção de corte VPC-01 (escavação)</v>
          </cell>
          <cell r="C82" t="str">
            <v>m</v>
          </cell>
          <cell r="D82">
            <v>12750</v>
          </cell>
          <cell r="E82">
            <v>21.97</v>
          </cell>
          <cell r="F82">
            <v>280117.5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12750</v>
          </cell>
          <cell r="L82">
            <v>280117.5</v>
          </cell>
          <cell r="M82">
            <v>0</v>
          </cell>
          <cell r="N82">
            <v>0</v>
          </cell>
        </row>
        <row r="83">
          <cell r="A83">
            <v>40906</v>
          </cell>
          <cell r="B83" t="str">
            <v>Passagem de gado (sem guarda corpo)</v>
          </cell>
          <cell r="C83" t="str">
            <v>m</v>
          </cell>
          <cell r="D83">
            <v>15.5</v>
          </cell>
          <cell r="E83">
            <v>2627.01</v>
          </cell>
          <cell r="F83">
            <v>40718.65</v>
          </cell>
          <cell r="G83">
            <v>18</v>
          </cell>
          <cell r="H83">
            <v>47286.18</v>
          </cell>
          <cell r="I83">
            <v>0</v>
          </cell>
          <cell r="J83">
            <v>0</v>
          </cell>
          <cell r="K83">
            <v>33.5</v>
          </cell>
          <cell r="L83">
            <v>88004.83</v>
          </cell>
          <cell r="M83">
            <v>18</v>
          </cell>
          <cell r="N83">
            <v>47286.180000000008</v>
          </cell>
        </row>
        <row r="84">
          <cell r="A84">
            <v>40907</v>
          </cell>
          <cell r="B84" t="str">
            <v>Passagem de gado (boca)</v>
          </cell>
          <cell r="C84" t="str">
            <v>m</v>
          </cell>
          <cell r="D84">
            <v>2</v>
          </cell>
          <cell r="E84">
            <v>9374.48</v>
          </cell>
          <cell r="F84">
            <v>18748.96</v>
          </cell>
          <cell r="G84">
            <v>2</v>
          </cell>
          <cell r="H84">
            <v>18748.96</v>
          </cell>
          <cell r="I84">
            <v>0</v>
          </cell>
          <cell r="J84">
            <v>0</v>
          </cell>
          <cell r="K84">
            <v>4</v>
          </cell>
          <cell r="L84">
            <v>37497.919999999998</v>
          </cell>
          <cell r="M84">
            <v>2</v>
          </cell>
          <cell r="N84">
            <v>18748.96</v>
          </cell>
        </row>
        <row r="85">
          <cell r="A85">
            <v>40282</v>
          </cell>
          <cell r="B85" t="str">
            <v>Escavação mecânica em material de 1ª cat. H = 0,00 a 1,50m</v>
          </cell>
          <cell r="C85" t="str">
            <v>m³</v>
          </cell>
          <cell r="D85">
            <v>3391.05</v>
          </cell>
          <cell r="E85">
            <v>10.74</v>
          </cell>
          <cell r="F85">
            <v>36419.870000000003</v>
          </cell>
          <cell r="G85">
            <v>1112.6035000000011</v>
          </cell>
          <cell r="H85">
            <v>11949.36</v>
          </cell>
          <cell r="I85">
            <v>0</v>
          </cell>
          <cell r="J85">
            <v>0</v>
          </cell>
          <cell r="K85">
            <v>4503.6535000000013</v>
          </cell>
          <cell r="L85">
            <v>48369.23</v>
          </cell>
          <cell r="M85">
            <v>1112.6035000000011</v>
          </cell>
          <cell r="N85">
            <v>11949.361590000011</v>
          </cell>
        </row>
        <row r="86">
          <cell r="A86">
            <v>40302</v>
          </cell>
          <cell r="B86" t="str">
            <v>Reaterro de cavas c/ compactação manual (apiloamento)</v>
          </cell>
          <cell r="C86" t="str">
            <v>m³</v>
          </cell>
          <cell r="D86">
            <v>2436.1</v>
          </cell>
          <cell r="E86">
            <v>36.29</v>
          </cell>
          <cell r="F86">
            <v>88406.06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2436.1</v>
          </cell>
          <cell r="L86">
            <v>88406.06</v>
          </cell>
          <cell r="M86">
            <v>0</v>
          </cell>
          <cell r="N86">
            <v>0</v>
          </cell>
        </row>
        <row r="87">
          <cell r="A87">
            <v>40304</v>
          </cell>
          <cell r="B87" t="str">
            <v>Reaterro com areia, tudo incluído</v>
          </cell>
          <cell r="C87" t="str">
            <v>m³</v>
          </cell>
          <cell r="D87">
            <v>1487.51</v>
          </cell>
          <cell r="E87">
            <v>81.209999999999994</v>
          </cell>
          <cell r="F87">
            <v>120800.68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1487.51</v>
          </cell>
          <cell r="L87">
            <v>120800.68</v>
          </cell>
          <cell r="M87">
            <v>0</v>
          </cell>
          <cell r="N87">
            <v>0</v>
          </cell>
        </row>
        <row r="88">
          <cell r="A88">
            <v>40373</v>
          </cell>
          <cell r="B88" t="str">
            <v>Demolição manual de concreto simples ou ciclópico</v>
          </cell>
          <cell r="C88" t="str">
            <v>m³</v>
          </cell>
          <cell r="D88">
            <v>105</v>
          </cell>
          <cell r="E88">
            <v>210.41</v>
          </cell>
          <cell r="F88">
            <v>22093.05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105</v>
          </cell>
          <cell r="L88">
            <v>22093.05</v>
          </cell>
          <cell r="M88">
            <v>0</v>
          </cell>
          <cell r="N88">
            <v>0</v>
          </cell>
        </row>
        <row r="89">
          <cell r="A89">
            <v>40374</v>
          </cell>
          <cell r="B89" t="str">
            <v>Demolição manual de concreto armado</v>
          </cell>
          <cell r="C89" t="str">
            <v>m³</v>
          </cell>
          <cell r="D89">
            <v>10.5</v>
          </cell>
          <cell r="E89">
            <v>238.46</v>
          </cell>
          <cell r="F89">
            <v>2503.83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10.5</v>
          </cell>
          <cell r="L89">
            <v>2503.83</v>
          </cell>
          <cell r="M89">
            <v>0</v>
          </cell>
          <cell r="N89">
            <v>0</v>
          </cell>
        </row>
        <row r="90">
          <cell r="A90">
            <v>40424</v>
          </cell>
          <cell r="B90" t="str">
            <v>Corpo BSTC (greide) diâmetro 0,40m CA-1 MF, inclusive escavação, reaterro e transporte do tubo (travessias para irrigação)</v>
          </cell>
          <cell r="C90" t="str">
            <v>m</v>
          </cell>
          <cell r="D90">
            <v>612.86</v>
          </cell>
          <cell r="E90">
            <v>107.21</v>
          </cell>
          <cell r="F90">
            <v>65704.72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612.86</v>
          </cell>
          <cell r="L90">
            <v>65704.72</v>
          </cell>
          <cell r="M90">
            <v>0</v>
          </cell>
          <cell r="N90">
            <v>0</v>
          </cell>
        </row>
        <row r="91">
          <cell r="A91">
            <v>40429</v>
          </cell>
          <cell r="B91" t="str">
            <v>Corpo BSTC (greide) diâmetro 0,60m CA-1 PB, inclusive escavação, reaterro e transporte do tubo (acessos)</v>
          </cell>
          <cell r="C91" t="str">
            <v>m</v>
          </cell>
          <cell r="D91">
            <v>375</v>
          </cell>
          <cell r="E91">
            <v>199.93</v>
          </cell>
          <cell r="F91">
            <v>74973.75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375</v>
          </cell>
          <cell r="L91">
            <v>74973.75</v>
          </cell>
          <cell r="M91">
            <v>0</v>
          </cell>
          <cell r="N91">
            <v>0</v>
          </cell>
        </row>
        <row r="92">
          <cell r="A92">
            <v>40434</v>
          </cell>
          <cell r="B92" t="str">
            <v>Corpo BSTC (greide) diâmetro 0,80m CA-2 MF, inclusive escavação, reaterro e transporte do tubo</v>
          </cell>
          <cell r="C92" t="str">
            <v>m</v>
          </cell>
          <cell r="D92">
            <v>224.8</v>
          </cell>
          <cell r="E92">
            <v>384.52</v>
          </cell>
          <cell r="F92">
            <v>86440.09</v>
          </cell>
          <cell r="G92">
            <v>415.7</v>
          </cell>
          <cell r="H92">
            <v>159844.97</v>
          </cell>
          <cell r="I92">
            <v>0</v>
          </cell>
          <cell r="J92">
            <v>0</v>
          </cell>
          <cell r="K92">
            <v>640.5</v>
          </cell>
          <cell r="L92">
            <v>246285.06</v>
          </cell>
          <cell r="M92">
            <v>415.7</v>
          </cell>
          <cell r="N92">
            <v>159844.97</v>
          </cell>
        </row>
        <row r="93">
          <cell r="A93">
            <v>40449</v>
          </cell>
          <cell r="B93" t="str">
            <v>Corpo BSTC (grota) diâmetro 0,80m CA-1 PB, exclusive escavação e reaterro, inclusive transporte do tubo</v>
          </cell>
          <cell r="C93" t="str">
            <v>m</v>
          </cell>
          <cell r="D93">
            <v>165.5</v>
          </cell>
          <cell r="E93">
            <v>281.33</v>
          </cell>
          <cell r="F93">
            <v>46560.11</v>
          </cell>
          <cell r="G93">
            <v>38.800000000000011</v>
          </cell>
          <cell r="H93">
            <v>10915.6</v>
          </cell>
          <cell r="I93">
            <v>0</v>
          </cell>
          <cell r="J93">
            <v>0</v>
          </cell>
          <cell r="K93">
            <v>204.3</v>
          </cell>
          <cell r="L93">
            <v>57475.71</v>
          </cell>
          <cell r="M93">
            <v>38.800000000000011</v>
          </cell>
          <cell r="N93">
            <v>10915.6</v>
          </cell>
        </row>
        <row r="94">
          <cell r="A94">
            <v>40453</v>
          </cell>
          <cell r="B94" t="str">
            <v>Corpo BSTC (grota) diâmetro 1,00m CA-1 PB, exclusive escavação e reaterro, inclusive transporte do tubo</v>
          </cell>
          <cell r="C94" t="str">
            <v>m</v>
          </cell>
          <cell r="D94">
            <v>46</v>
          </cell>
          <cell r="E94">
            <v>376.17</v>
          </cell>
          <cell r="F94">
            <v>17303.82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46</v>
          </cell>
          <cell r="L94">
            <v>17303.82</v>
          </cell>
          <cell r="M94">
            <v>0</v>
          </cell>
          <cell r="N94">
            <v>0</v>
          </cell>
        </row>
        <row r="95">
          <cell r="A95">
            <v>40476</v>
          </cell>
          <cell r="B95" t="str">
            <v>Corpo BDTC (grota) diâmetro 1,00m CA-1 PB, exclusive escavação e reaterro, inclusive transporte do tubo</v>
          </cell>
          <cell r="C95" t="str">
            <v>m</v>
          </cell>
          <cell r="D95">
            <v>14</v>
          </cell>
          <cell r="E95">
            <v>772.02</v>
          </cell>
          <cell r="F95">
            <v>10808.28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14</v>
          </cell>
          <cell r="L95">
            <v>10808.28</v>
          </cell>
          <cell r="M95">
            <v>0</v>
          </cell>
          <cell r="N95">
            <v>0</v>
          </cell>
        </row>
        <row r="96">
          <cell r="A96">
            <v>40483</v>
          </cell>
          <cell r="B96" t="str">
            <v>Corpo BDTC (grota) diâmetro 1,20m CA-2 PB, exclusive escavação e reaterro, inclusive transporte do tubo</v>
          </cell>
          <cell r="C96" t="str">
            <v>m</v>
          </cell>
          <cell r="D96">
            <v>14</v>
          </cell>
          <cell r="E96">
            <v>1040.76</v>
          </cell>
          <cell r="F96">
            <v>14570.64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14</v>
          </cell>
          <cell r="L96">
            <v>14570.64</v>
          </cell>
          <cell r="M96">
            <v>0</v>
          </cell>
          <cell r="N96">
            <v>0</v>
          </cell>
        </row>
        <row r="97">
          <cell r="A97">
            <v>40499</v>
          </cell>
          <cell r="B97" t="str">
            <v>Corpo BTTC (grota) diâmetro 1,00m CA-1 PB, exclusive escavação e reaterro, inclusive transporte do tubo</v>
          </cell>
          <cell r="C97" t="str">
            <v>m</v>
          </cell>
          <cell r="D97">
            <v>37</v>
          </cell>
          <cell r="E97">
            <v>1007.89</v>
          </cell>
          <cell r="F97">
            <v>37291.93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37</v>
          </cell>
          <cell r="L97">
            <v>37291.93</v>
          </cell>
          <cell r="M97">
            <v>0</v>
          </cell>
          <cell r="N97">
            <v>0</v>
          </cell>
        </row>
        <row r="98">
          <cell r="A98">
            <v>40503</v>
          </cell>
          <cell r="B98" t="str">
            <v>Corpo BTTC (grota) diâmetro 1,20m CA-1 MF, exclusive escavação e reaterro, inclusive transporte do tubo</v>
          </cell>
          <cell r="C98" t="str">
            <v>m</v>
          </cell>
          <cell r="D98">
            <v>32.5</v>
          </cell>
          <cell r="E98">
            <v>1220.53</v>
          </cell>
          <cell r="F98">
            <v>39667.22</v>
          </cell>
          <cell r="G98">
            <v>25</v>
          </cell>
          <cell r="H98">
            <v>30513.25</v>
          </cell>
          <cell r="I98">
            <v>0</v>
          </cell>
          <cell r="J98">
            <v>0</v>
          </cell>
          <cell r="K98">
            <v>57.5</v>
          </cell>
          <cell r="L98">
            <v>70180.47</v>
          </cell>
          <cell r="M98">
            <v>25</v>
          </cell>
          <cell r="N98">
            <v>30513.25</v>
          </cell>
        </row>
        <row r="99">
          <cell r="A99">
            <v>40514</v>
          </cell>
          <cell r="B99" t="str">
            <v>Berço de concreto ciclópico para BSTC diâmetro 0,60m</v>
          </cell>
          <cell r="C99" t="str">
            <v>m</v>
          </cell>
          <cell r="D99">
            <v>375</v>
          </cell>
          <cell r="E99">
            <v>98.53</v>
          </cell>
          <cell r="F99">
            <v>36948.75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375</v>
          </cell>
          <cell r="L99">
            <v>36948.75</v>
          </cell>
          <cell r="M99">
            <v>0</v>
          </cell>
          <cell r="N99">
            <v>0</v>
          </cell>
        </row>
        <row r="100">
          <cell r="A100">
            <v>40515</v>
          </cell>
          <cell r="B100" t="str">
            <v>Berço de concreto ciclópico para BSTC diâmetro 0,80m</v>
          </cell>
          <cell r="C100" t="str">
            <v>m</v>
          </cell>
          <cell r="D100">
            <v>390.3</v>
          </cell>
          <cell r="E100">
            <v>150.1</v>
          </cell>
          <cell r="F100">
            <v>58584.03</v>
          </cell>
          <cell r="G100">
            <v>470.50000000000006</v>
          </cell>
          <cell r="H100">
            <v>70622.05</v>
          </cell>
          <cell r="I100">
            <v>0</v>
          </cell>
          <cell r="J100">
            <v>0</v>
          </cell>
          <cell r="K100">
            <v>860.80000000000007</v>
          </cell>
          <cell r="L100">
            <v>129206.08</v>
          </cell>
          <cell r="M100">
            <v>470.50000000000006</v>
          </cell>
          <cell r="N100">
            <v>70622.05</v>
          </cell>
        </row>
        <row r="101">
          <cell r="A101">
            <v>40516</v>
          </cell>
          <cell r="B101" t="str">
            <v>Berço de concreto ciclópico para BSTC diâmetro 1,00m</v>
          </cell>
          <cell r="C101" t="str">
            <v>m</v>
          </cell>
          <cell r="D101">
            <v>46</v>
          </cell>
          <cell r="E101">
            <v>210.78</v>
          </cell>
          <cell r="F101">
            <v>9695.8799999999992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46</v>
          </cell>
          <cell r="L101">
            <v>9695.8799999999992</v>
          </cell>
          <cell r="M101">
            <v>0</v>
          </cell>
          <cell r="N101">
            <v>0</v>
          </cell>
        </row>
        <row r="102">
          <cell r="A102">
            <v>40521</v>
          </cell>
          <cell r="B102" t="str">
            <v>Berço de concreto ciclópico para BDTC diâmetro 1,00m</v>
          </cell>
          <cell r="C102" t="str">
            <v>m</v>
          </cell>
          <cell r="D102">
            <v>14</v>
          </cell>
          <cell r="E102">
            <v>363.75</v>
          </cell>
          <cell r="F102">
            <v>5092.5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14</v>
          </cell>
          <cell r="L102">
            <v>5092.5</v>
          </cell>
          <cell r="M102">
            <v>0</v>
          </cell>
          <cell r="N102">
            <v>0</v>
          </cell>
        </row>
        <row r="103">
          <cell r="A103">
            <v>40526</v>
          </cell>
          <cell r="B103" t="str">
            <v>Berço de concreto ciclópico para BTTC diâmetro 1,00m</v>
          </cell>
          <cell r="C103" t="str">
            <v>m</v>
          </cell>
          <cell r="D103">
            <v>37</v>
          </cell>
          <cell r="E103">
            <v>511.69</v>
          </cell>
          <cell r="F103">
            <v>18932.53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37</v>
          </cell>
          <cell r="L103">
            <v>18932.53</v>
          </cell>
          <cell r="M103">
            <v>0</v>
          </cell>
          <cell r="N103">
            <v>0</v>
          </cell>
        </row>
        <row r="104">
          <cell r="A104">
            <v>40513</v>
          </cell>
          <cell r="B104" t="str">
            <v>Berço de concreto ciclópico para BSTC diâmetro 0,40m</v>
          </cell>
          <cell r="C104" t="str">
            <v>m</v>
          </cell>
          <cell r="D104">
            <v>612.86</v>
          </cell>
          <cell r="E104">
            <v>59.57</v>
          </cell>
          <cell r="F104">
            <v>36508.07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612.86</v>
          </cell>
          <cell r="L104">
            <v>36508.07</v>
          </cell>
          <cell r="M104">
            <v>0</v>
          </cell>
          <cell r="N104">
            <v>0</v>
          </cell>
        </row>
        <row r="105">
          <cell r="A105">
            <v>40530</v>
          </cell>
          <cell r="B105" t="str">
            <v>Boca de concreto ciclópico para BSTC diâmetro 0,60m</v>
          </cell>
          <cell r="C105" t="str">
            <v>und</v>
          </cell>
          <cell r="D105">
            <v>25</v>
          </cell>
          <cell r="E105">
            <v>726.4</v>
          </cell>
          <cell r="F105">
            <v>18160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25</v>
          </cell>
          <cell r="L105">
            <v>18160</v>
          </cell>
          <cell r="M105">
            <v>0</v>
          </cell>
          <cell r="N105">
            <v>0</v>
          </cell>
        </row>
        <row r="106">
          <cell r="A106">
            <v>40531</v>
          </cell>
          <cell r="B106" t="str">
            <v>Boca de concreto ciclópico para BSTC diâmetro 0,80m</v>
          </cell>
          <cell r="C106" t="str">
            <v>und</v>
          </cell>
          <cell r="D106">
            <v>48</v>
          </cell>
          <cell r="E106">
            <v>1198.05</v>
          </cell>
          <cell r="F106">
            <v>57506.400000000001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48</v>
          </cell>
          <cell r="L106">
            <v>57506.400000000001</v>
          </cell>
          <cell r="M106">
            <v>0</v>
          </cell>
          <cell r="N106">
            <v>0</v>
          </cell>
        </row>
        <row r="107">
          <cell r="A107">
            <v>40532</v>
          </cell>
          <cell r="B107" t="str">
            <v>Boca de concreto ciclópico para BSTC diâmetro 1,00m</v>
          </cell>
          <cell r="C107" t="str">
            <v>und</v>
          </cell>
          <cell r="D107">
            <v>5</v>
          </cell>
          <cell r="E107">
            <v>1830.92</v>
          </cell>
          <cell r="F107">
            <v>9154.6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5</v>
          </cell>
          <cell r="L107">
            <v>9154.6</v>
          </cell>
          <cell r="M107">
            <v>0</v>
          </cell>
          <cell r="N107">
            <v>0</v>
          </cell>
        </row>
        <row r="108">
          <cell r="A108">
            <v>40537</v>
          </cell>
          <cell r="B108" t="str">
            <v>Boca de concreto ciclópico para BDTC diâmetro 1,00m</v>
          </cell>
          <cell r="C108" t="str">
            <v>und</v>
          </cell>
          <cell r="D108">
            <v>2</v>
          </cell>
          <cell r="E108">
            <v>2543.7199999999998</v>
          </cell>
          <cell r="F108">
            <v>5087.4399999999996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</v>
          </cell>
          <cell r="L108">
            <v>5087.4399999999996</v>
          </cell>
          <cell r="M108">
            <v>0</v>
          </cell>
          <cell r="N108">
            <v>0</v>
          </cell>
        </row>
        <row r="109">
          <cell r="A109">
            <v>40542</v>
          </cell>
          <cell r="B109" t="str">
            <v>Boca de concreto ciclópico para BTTC diâmetro 1,00m</v>
          </cell>
          <cell r="C109" t="str">
            <v>und</v>
          </cell>
          <cell r="D109">
            <v>3</v>
          </cell>
          <cell r="E109">
            <v>3256.55</v>
          </cell>
          <cell r="F109">
            <v>9769.65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3</v>
          </cell>
          <cell r="L109">
            <v>9769.65</v>
          </cell>
          <cell r="M109">
            <v>0</v>
          </cell>
          <cell r="N109">
            <v>0</v>
          </cell>
        </row>
        <row r="110">
          <cell r="A110">
            <v>40647</v>
          </cell>
          <cell r="B110" t="str">
            <v>Dreno profundo D=0,20m com enchimento de brita e areia, escavação em material 1ª categoria, inclusive transporte da brita e da areia</v>
          </cell>
          <cell r="C110" t="str">
            <v>m</v>
          </cell>
          <cell r="D110">
            <v>7040</v>
          </cell>
          <cell r="E110">
            <v>103.36</v>
          </cell>
          <cell r="F110">
            <v>727654.40000000002</v>
          </cell>
          <cell r="G110">
            <v>0</v>
          </cell>
          <cell r="H110">
            <v>0</v>
          </cell>
          <cell r="I110">
            <v>7040</v>
          </cell>
          <cell r="J110">
            <v>727654.40000000002</v>
          </cell>
          <cell r="K110">
            <v>0</v>
          </cell>
          <cell r="L110">
            <v>0</v>
          </cell>
          <cell r="M110">
            <v>2830</v>
          </cell>
          <cell r="N110">
            <v>-727654.40000000002</v>
          </cell>
        </row>
        <row r="111">
          <cell r="A111">
            <v>40661</v>
          </cell>
          <cell r="B111" t="str">
            <v>Meio fio de concreto MFC-01, inclusive caiação</v>
          </cell>
          <cell r="C111" t="str">
            <v>m</v>
          </cell>
          <cell r="D111">
            <v>2830</v>
          </cell>
          <cell r="E111">
            <v>67.680000000000007</v>
          </cell>
          <cell r="F111">
            <v>191534.4</v>
          </cell>
          <cell r="G111">
            <v>0</v>
          </cell>
          <cell r="H111">
            <v>0</v>
          </cell>
          <cell r="I111">
            <v>2830</v>
          </cell>
          <cell r="J111">
            <v>191534.4</v>
          </cell>
          <cell r="K111">
            <v>0</v>
          </cell>
          <cell r="L111">
            <v>0</v>
          </cell>
          <cell r="M111">
            <v>-2830</v>
          </cell>
          <cell r="N111">
            <v>-191534.40000000002</v>
          </cell>
        </row>
        <row r="112">
          <cell r="A112">
            <v>40666</v>
          </cell>
          <cell r="B112" t="str">
            <v>Sarjeta de concreto DP-1 (0,081m³/m) calha triangular, inclusive caiação</v>
          </cell>
          <cell r="C112" t="str">
            <v>m</v>
          </cell>
          <cell r="D112">
            <v>22100</v>
          </cell>
          <cell r="E112">
            <v>52.29</v>
          </cell>
          <cell r="F112">
            <v>1155609</v>
          </cell>
          <cell r="G112">
            <v>0</v>
          </cell>
          <cell r="H112">
            <v>0</v>
          </cell>
          <cell r="I112">
            <v>4650</v>
          </cell>
          <cell r="J112">
            <v>243148.5</v>
          </cell>
          <cell r="K112">
            <v>17450</v>
          </cell>
          <cell r="L112">
            <v>912460.5</v>
          </cell>
          <cell r="M112">
            <v>-4650</v>
          </cell>
          <cell r="N112">
            <v>-243148.5</v>
          </cell>
        </row>
        <row r="113">
          <cell r="A113">
            <v>40668</v>
          </cell>
          <cell r="B113" t="str">
            <v>Sarjeta de concreto (SCA 70/15) calha triangular, inclusive caiação</v>
          </cell>
          <cell r="C113" t="str">
            <v>m</v>
          </cell>
          <cell r="D113">
            <v>2750</v>
          </cell>
          <cell r="E113">
            <v>69.89</v>
          </cell>
          <cell r="F113">
            <v>192197.5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2750</v>
          </cell>
          <cell r="L113">
            <v>192197.5</v>
          </cell>
          <cell r="M113">
            <v>0</v>
          </cell>
          <cell r="N113">
            <v>0</v>
          </cell>
        </row>
        <row r="114">
          <cell r="A114">
            <v>40669</v>
          </cell>
          <cell r="B114" t="str">
            <v>Sarjeta de concreto (STC 02) calha triangular em corte ou aterro, inclusive caiação</v>
          </cell>
          <cell r="C114" t="str">
            <v>m</v>
          </cell>
          <cell r="D114">
            <v>1140</v>
          </cell>
          <cell r="E114">
            <v>53.24</v>
          </cell>
          <cell r="F114">
            <v>60693.599999999999</v>
          </cell>
          <cell r="G114">
            <v>711.5</v>
          </cell>
          <cell r="H114">
            <v>37880.26</v>
          </cell>
          <cell r="I114">
            <v>0</v>
          </cell>
          <cell r="J114">
            <v>0</v>
          </cell>
          <cell r="K114">
            <v>1851.5</v>
          </cell>
          <cell r="L114">
            <v>98573.86</v>
          </cell>
          <cell r="M114">
            <v>711.5</v>
          </cell>
          <cell r="N114">
            <v>37880.26</v>
          </cell>
        </row>
        <row r="115">
          <cell r="A115">
            <v>40673</v>
          </cell>
          <cell r="B115" t="str">
            <v>Entrada para descida d'água EDA-01</v>
          </cell>
          <cell r="C115" t="str">
            <v>und</v>
          </cell>
          <cell r="D115">
            <v>96</v>
          </cell>
          <cell r="E115">
            <v>44.44</v>
          </cell>
          <cell r="F115">
            <v>4266.24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96</v>
          </cell>
          <cell r="L115">
            <v>4266.24</v>
          </cell>
          <cell r="M115">
            <v>0</v>
          </cell>
          <cell r="N115">
            <v>0</v>
          </cell>
        </row>
        <row r="116">
          <cell r="A116">
            <v>40674</v>
          </cell>
          <cell r="B116" t="str">
            <v>Entrada para descida d'água EDA-02</v>
          </cell>
          <cell r="C116" t="str">
            <v>und</v>
          </cell>
          <cell r="D116">
            <v>31</v>
          </cell>
          <cell r="E116">
            <v>47.47</v>
          </cell>
          <cell r="F116">
            <v>1471.57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31</v>
          </cell>
          <cell r="L116">
            <v>1471.57</v>
          </cell>
          <cell r="M116">
            <v>0</v>
          </cell>
          <cell r="N116">
            <v>0</v>
          </cell>
        </row>
        <row r="117">
          <cell r="A117">
            <v>40675</v>
          </cell>
          <cell r="B117" t="str">
            <v>Entrada para descida d'água DP-1 (calha/degraus) inclusive caiação</v>
          </cell>
          <cell r="C117" t="str">
            <v>und</v>
          </cell>
          <cell r="D117">
            <v>59</v>
          </cell>
          <cell r="E117">
            <v>139.87</v>
          </cell>
          <cell r="F117">
            <v>8252.33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59</v>
          </cell>
          <cell r="L117">
            <v>8252.33</v>
          </cell>
          <cell r="M117">
            <v>0</v>
          </cell>
          <cell r="N117">
            <v>0</v>
          </cell>
        </row>
        <row r="118">
          <cell r="A118">
            <v>40676</v>
          </cell>
          <cell r="B118" t="str">
            <v>Descida d'água concreto simples (calha) com caiação (DSA-01) canal</v>
          </cell>
          <cell r="C118" t="str">
            <v>m</v>
          </cell>
          <cell r="D118">
            <v>558</v>
          </cell>
          <cell r="E118">
            <v>184.58</v>
          </cell>
          <cell r="F118">
            <v>102995.64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558</v>
          </cell>
          <cell r="L118">
            <v>102995.64</v>
          </cell>
          <cell r="M118">
            <v>0</v>
          </cell>
          <cell r="N118">
            <v>0</v>
          </cell>
        </row>
        <row r="119">
          <cell r="A119">
            <v>40677</v>
          </cell>
          <cell r="B119" t="str">
            <v>Descida d'água concreto simples (calha) com caiação (DSA-01) dispersor</v>
          </cell>
          <cell r="C119" t="str">
            <v>m</v>
          </cell>
          <cell r="D119">
            <v>127</v>
          </cell>
          <cell r="E119">
            <v>394.72</v>
          </cell>
          <cell r="F119">
            <v>50129.440000000002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127</v>
          </cell>
          <cell r="L119">
            <v>50129.440000000002</v>
          </cell>
          <cell r="M119">
            <v>0</v>
          </cell>
          <cell r="N119">
            <v>0</v>
          </cell>
        </row>
        <row r="120">
          <cell r="A120">
            <v>40683</v>
          </cell>
          <cell r="B120" t="str">
            <v>Descida d'água concreto armado (degraus) com caiação (DSA-03A) degrau</v>
          </cell>
          <cell r="C120" t="str">
            <v>und</v>
          </cell>
          <cell r="D120">
            <v>588</v>
          </cell>
          <cell r="E120">
            <v>234.58</v>
          </cell>
          <cell r="F120">
            <v>137933.04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588</v>
          </cell>
          <cell r="L120">
            <v>137933.04</v>
          </cell>
          <cell r="M120">
            <v>0</v>
          </cell>
          <cell r="N120">
            <v>0</v>
          </cell>
        </row>
        <row r="121">
          <cell r="A121">
            <v>40684</v>
          </cell>
          <cell r="B121" t="str">
            <v>Descida d'água concreto armado (degraus) com caiação (DSA-03A) apoio</v>
          </cell>
          <cell r="C121" t="str">
            <v>und</v>
          </cell>
          <cell r="D121">
            <v>58</v>
          </cell>
          <cell r="E121">
            <v>486.2</v>
          </cell>
          <cell r="F121">
            <v>28199.599999999999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58</v>
          </cell>
          <cell r="L121">
            <v>28199.599999999999</v>
          </cell>
          <cell r="M121">
            <v>0</v>
          </cell>
          <cell r="N121">
            <v>0</v>
          </cell>
        </row>
        <row r="122">
          <cell r="A122">
            <v>40685</v>
          </cell>
          <cell r="B122" t="str">
            <v>Descida d'água concreto armado (degraus) com caiação (DSA-03A) dispersor</v>
          </cell>
          <cell r="C122" t="str">
            <v>und</v>
          </cell>
          <cell r="D122">
            <v>58</v>
          </cell>
          <cell r="E122">
            <v>425.29</v>
          </cell>
          <cell r="F122">
            <v>24666.82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58</v>
          </cell>
          <cell r="L122">
            <v>24666.82</v>
          </cell>
          <cell r="M122">
            <v>0</v>
          </cell>
          <cell r="N122">
            <v>0</v>
          </cell>
        </row>
        <row r="123">
          <cell r="A123">
            <v>40706</v>
          </cell>
          <cell r="B123" t="str">
            <v>Transposição de segmento de sarjeta - TSS-01, inclusive transporte do tubo de concreto</v>
          </cell>
          <cell r="C123" t="str">
            <v>m</v>
          </cell>
          <cell r="D123">
            <v>84</v>
          </cell>
          <cell r="E123">
            <v>207.71</v>
          </cell>
          <cell r="F123">
            <v>17447.64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84</v>
          </cell>
          <cell r="L123">
            <v>17447.64</v>
          </cell>
          <cell r="M123">
            <v>0</v>
          </cell>
          <cell r="N123">
            <v>0</v>
          </cell>
        </row>
        <row r="124">
          <cell r="A124">
            <v>40747</v>
          </cell>
          <cell r="B124" t="str">
            <v>Remoção de bueiros existentes</v>
          </cell>
          <cell r="C124" t="str">
            <v>m</v>
          </cell>
          <cell r="D124">
            <v>150</v>
          </cell>
          <cell r="E124">
            <v>100.66</v>
          </cell>
          <cell r="F124">
            <v>15099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150</v>
          </cell>
          <cell r="L124">
            <v>15099</v>
          </cell>
          <cell r="M124">
            <v>0</v>
          </cell>
          <cell r="N124">
            <v>0</v>
          </cell>
        </row>
        <row r="125">
          <cell r="A125">
            <v>40656</v>
          </cell>
          <cell r="B125" t="str">
            <v>Boca de saída de dreno profundo BSD-01</v>
          </cell>
          <cell r="C125" t="str">
            <v>und</v>
          </cell>
          <cell r="D125">
            <v>18</v>
          </cell>
          <cell r="E125">
            <v>214</v>
          </cell>
          <cell r="F125">
            <v>3852</v>
          </cell>
          <cell r="G125">
            <v>22</v>
          </cell>
          <cell r="H125">
            <v>4708</v>
          </cell>
          <cell r="I125">
            <v>0</v>
          </cell>
          <cell r="J125">
            <v>0</v>
          </cell>
          <cell r="K125">
            <v>40</v>
          </cell>
          <cell r="L125">
            <v>8560</v>
          </cell>
          <cell r="M125">
            <v>22</v>
          </cell>
          <cell r="N125">
            <v>4708</v>
          </cell>
        </row>
        <row r="126">
          <cell r="A126">
            <v>40360</v>
          </cell>
          <cell r="B126" t="str">
            <v>Concreto estrutural fck = 20,0 MPa</v>
          </cell>
          <cell r="C126" t="str">
            <v>m³</v>
          </cell>
          <cell r="D126">
            <v>0</v>
          </cell>
          <cell r="E126">
            <v>383.79</v>
          </cell>
          <cell r="F126">
            <v>0</v>
          </cell>
          <cell r="G126">
            <v>64.42</v>
          </cell>
          <cell r="H126">
            <v>24723.75</v>
          </cell>
          <cell r="I126">
            <v>0</v>
          </cell>
          <cell r="J126">
            <v>0</v>
          </cell>
          <cell r="K126">
            <v>64.42</v>
          </cell>
          <cell r="L126">
            <v>24723.75</v>
          </cell>
          <cell r="M126">
            <v>64.42</v>
          </cell>
          <cell r="N126">
            <v>24723.75</v>
          </cell>
        </row>
        <row r="127">
          <cell r="A127">
            <v>40313</v>
          </cell>
          <cell r="B127" t="str">
            <v>Formas planas de madeira c/ 04 (quatro) reaproveitamentos, inclusive transporte das madeiras</v>
          </cell>
          <cell r="C127" t="str">
            <v>m²</v>
          </cell>
          <cell r="D127">
            <v>0</v>
          </cell>
          <cell r="E127">
            <v>52.21</v>
          </cell>
          <cell r="F127">
            <v>0</v>
          </cell>
          <cell r="G127">
            <v>193</v>
          </cell>
          <cell r="H127">
            <v>10076.530000000001</v>
          </cell>
          <cell r="I127">
            <v>0</v>
          </cell>
          <cell r="J127">
            <v>0</v>
          </cell>
          <cell r="K127">
            <v>193</v>
          </cell>
          <cell r="L127">
            <v>10076.530000000001</v>
          </cell>
          <cell r="M127">
            <v>193</v>
          </cell>
          <cell r="N127">
            <v>10076.530000000001</v>
          </cell>
        </row>
        <row r="128">
          <cell r="A128">
            <v>40376</v>
          </cell>
          <cell r="B128" t="str">
            <v>Aço CA-50, fornecimento, dobragem e colocação nas formas (preço médio das bitolas)</v>
          </cell>
          <cell r="C128" t="str">
            <v>kg</v>
          </cell>
          <cell r="D128">
            <v>0</v>
          </cell>
          <cell r="E128">
            <v>7.03</v>
          </cell>
          <cell r="F128">
            <v>0</v>
          </cell>
          <cell r="G128">
            <v>3552</v>
          </cell>
          <cell r="H128">
            <v>24970.560000000001</v>
          </cell>
          <cell r="I128">
            <v>0</v>
          </cell>
          <cell r="J128">
            <v>0</v>
          </cell>
          <cell r="K128">
            <v>3552</v>
          </cell>
          <cell r="L128">
            <v>24970.560000000001</v>
          </cell>
          <cell r="M128">
            <v>3552</v>
          </cell>
          <cell r="N128">
            <v>24970.560000000001</v>
          </cell>
        </row>
        <row r="129">
          <cell r="A129">
            <v>99002</v>
          </cell>
          <cell r="B129" t="str">
            <v>Caixa Coletora de sarjeta  CCS-01</v>
          </cell>
          <cell r="C129" t="str">
            <v>und</v>
          </cell>
          <cell r="D129">
            <v>0</v>
          </cell>
          <cell r="E129">
            <v>1570.16</v>
          </cell>
          <cell r="F129">
            <v>0</v>
          </cell>
          <cell r="G129">
            <v>17</v>
          </cell>
          <cell r="H129">
            <v>26692.720000000001</v>
          </cell>
          <cell r="I129">
            <v>0</v>
          </cell>
          <cell r="J129">
            <v>0</v>
          </cell>
          <cell r="K129">
            <v>17</v>
          </cell>
          <cell r="L129">
            <v>26692.720000000001</v>
          </cell>
          <cell r="M129">
            <v>17</v>
          </cell>
          <cell r="N129">
            <v>26692.720000000001</v>
          </cell>
        </row>
        <row r="130">
          <cell r="A130">
            <v>95003</v>
          </cell>
          <cell r="B130" t="str">
            <v>Caixa Coletora de sarjeta  CCS-02</v>
          </cell>
          <cell r="C130" t="str">
            <v>und</v>
          </cell>
          <cell r="D130">
            <v>0</v>
          </cell>
          <cell r="E130">
            <v>1527.37</v>
          </cell>
          <cell r="F130">
            <v>0</v>
          </cell>
          <cell r="G130">
            <v>11</v>
          </cell>
          <cell r="H130">
            <v>16801.07</v>
          </cell>
          <cell r="I130">
            <v>0</v>
          </cell>
          <cell r="J130">
            <v>0</v>
          </cell>
          <cell r="K130">
            <v>11</v>
          </cell>
          <cell r="L130">
            <v>16801.07</v>
          </cell>
          <cell r="M130">
            <v>11</v>
          </cell>
          <cell r="N130">
            <v>16801.07</v>
          </cell>
        </row>
        <row r="131">
          <cell r="A131">
            <v>40660</v>
          </cell>
          <cell r="B131" t="str">
            <v>Meio-fio de concreto DP-1, inclusive caiação</v>
          </cell>
          <cell r="C131" t="str">
            <v>m</v>
          </cell>
          <cell r="D131">
            <v>0</v>
          </cell>
          <cell r="E131">
            <v>36.840000000000003</v>
          </cell>
          <cell r="F131">
            <v>0</v>
          </cell>
          <cell r="G131">
            <v>4214.8539999999994</v>
          </cell>
          <cell r="H131">
            <v>155275.22</v>
          </cell>
          <cell r="I131">
            <v>0</v>
          </cell>
          <cell r="J131">
            <v>0</v>
          </cell>
          <cell r="K131">
            <v>4214.8539999999994</v>
          </cell>
          <cell r="L131">
            <v>155275.22</v>
          </cell>
          <cell r="M131">
            <v>4214.8539999999994</v>
          </cell>
          <cell r="N131">
            <v>155275.22</v>
          </cell>
        </row>
        <row r="132">
          <cell r="A132">
            <v>40646</v>
          </cell>
          <cell r="B132" t="str">
            <v xml:space="preserve"> Dreno profundo D -&gt; 0,20 m com enchimento de areia, escavação em  material 1ª categoria (DPS-1), inclusive transporte da areia e do tubo</v>
          </cell>
          <cell r="C132" t="str">
            <v>m</v>
          </cell>
          <cell r="D132">
            <v>0</v>
          </cell>
          <cell r="E132">
            <v>87.38</v>
          </cell>
          <cell r="F132">
            <v>0</v>
          </cell>
          <cell r="G132">
            <v>13426</v>
          </cell>
          <cell r="H132">
            <v>1173163.8799999999</v>
          </cell>
          <cell r="I132">
            <v>0</v>
          </cell>
          <cell r="J132">
            <v>0</v>
          </cell>
          <cell r="K132">
            <v>13426</v>
          </cell>
          <cell r="L132">
            <v>1173163.8799999999</v>
          </cell>
          <cell r="M132">
            <v>13426</v>
          </cell>
          <cell r="N132">
            <v>1173163.8799999999</v>
          </cell>
        </row>
        <row r="133">
          <cell r="A133">
            <v>40389</v>
          </cell>
          <cell r="B133" t="str">
            <v>Guarda Corpo  Metálico</v>
          </cell>
          <cell r="C133" t="str">
            <v>m</v>
          </cell>
          <cell r="D133">
            <v>0</v>
          </cell>
          <cell r="E133">
            <v>38.840000000000003</v>
          </cell>
          <cell r="F133">
            <v>0</v>
          </cell>
          <cell r="G133">
            <v>16</v>
          </cell>
          <cell r="H133">
            <v>621.44000000000005</v>
          </cell>
          <cell r="I133">
            <v>0</v>
          </cell>
          <cell r="J133">
            <v>0</v>
          </cell>
          <cell r="K133">
            <v>16</v>
          </cell>
          <cell r="L133">
            <v>621.44000000000005</v>
          </cell>
          <cell r="M133">
            <v>16</v>
          </cell>
          <cell r="N133">
            <v>621.44000000000005</v>
          </cell>
        </row>
        <row r="134">
          <cell r="A134">
            <v>60014</v>
          </cell>
          <cell r="B134" t="str">
            <v>TR-204-01 (comercial - carreta com prancha) (transporte de Viga π pré- moldada 7 Metros classe 45 com 4,8 ton  ) - 0,7400XP+0,0,7709XR (XP=329,000 XR=00,000)</v>
          </cell>
          <cell r="C134" t="str">
            <v>T</v>
          </cell>
          <cell r="D134">
            <v>0</v>
          </cell>
          <cell r="E134">
            <v>243.46</v>
          </cell>
          <cell r="F134">
            <v>0</v>
          </cell>
          <cell r="G134">
            <v>9.6</v>
          </cell>
          <cell r="H134">
            <v>2337.21</v>
          </cell>
          <cell r="I134">
            <v>0</v>
          </cell>
          <cell r="J134">
            <v>0</v>
          </cell>
          <cell r="K134">
            <v>9.6</v>
          </cell>
          <cell r="L134">
            <v>2337.21</v>
          </cell>
          <cell r="M134">
            <v>9.6</v>
          </cell>
          <cell r="N134">
            <v>2337.21</v>
          </cell>
        </row>
        <row r="135">
          <cell r="A135">
            <v>41420</v>
          </cell>
          <cell r="B135" t="str">
            <v>Tabuleiro em vigas pré-moldadas CL.45, com ou sem laje entre vigas, vão de 7,00 m,inclusive descarga e assentamento das vigas</v>
          </cell>
          <cell r="C135" t="str">
            <v>m²</v>
          </cell>
          <cell r="D135">
            <v>0</v>
          </cell>
          <cell r="E135">
            <v>1929.13</v>
          </cell>
          <cell r="F135">
            <v>0</v>
          </cell>
          <cell r="G135">
            <v>15.680000000000001</v>
          </cell>
          <cell r="H135">
            <v>30248.75</v>
          </cell>
          <cell r="I135">
            <v>0</v>
          </cell>
          <cell r="J135">
            <v>0</v>
          </cell>
          <cell r="K135">
            <v>15.680000000000001</v>
          </cell>
          <cell r="L135">
            <v>30248.75</v>
          </cell>
          <cell r="M135">
            <v>15.680000000000001</v>
          </cell>
          <cell r="N135">
            <v>30248.75</v>
          </cell>
        </row>
        <row r="136">
          <cell r="A136">
            <v>40716</v>
          </cell>
          <cell r="B136" t="str">
            <v>Colchão drenante de brita 1 inclusive fornecimento, espalhamento, compactação e transporte da brita</v>
          </cell>
          <cell r="C136" t="str">
            <v>m²</v>
          </cell>
          <cell r="D136">
            <v>0</v>
          </cell>
          <cell r="E136">
            <v>136.30000000000001</v>
          </cell>
          <cell r="F136">
            <v>0</v>
          </cell>
          <cell r="G136">
            <v>984.00000000000011</v>
          </cell>
          <cell r="H136">
            <v>134119.20000000001</v>
          </cell>
          <cell r="I136">
            <v>0</v>
          </cell>
          <cell r="J136">
            <v>0</v>
          </cell>
          <cell r="K136">
            <v>984.00000000000011</v>
          </cell>
          <cell r="L136">
            <v>134119.20000000001</v>
          </cell>
          <cell r="M136">
            <v>984.00000000000011</v>
          </cell>
          <cell r="N136">
            <v>134119.20000000001</v>
          </cell>
        </row>
        <row r="137">
          <cell r="A137">
            <v>40649</v>
          </cell>
          <cell r="B137" t="str">
            <v>Dreno profundo com tubo poroso, D = 0,20 m com enchimento de brita, escavação em material 3ª categoria (DPR-01), inclusive transporte da brita, tubo</v>
          </cell>
          <cell r="C137" t="str">
            <v>m²</v>
          </cell>
          <cell r="D137">
            <v>0</v>
          </cell>
          <cell r="E137">
            <v>70.5</v>
          </cell>
          <cell r="F137">
            <v>0</v>
          </cell>
          <cell r="G137">
            <v>400</v>
          </cell>
          <cell r="H137">
            <v>28200</v>
          </cell>
          <cell r="I137">
            <v>0</v>
          </cell>
          <cell r="J137">
            <v>0</v>
          </cell>
          <cell r="K137">
            <v>400</v>
          </cell>
          <cell r="L137">
            <v>28200</v>
          </cell>
          <cell r="M137">
            <v>400</v>
          </cell>
          <cell r="N137">
            <v>28200</v>
          </cell>
        </row>
        <row r="142">
          <cell r="A142">
            <v>40968</v>
          </cell>
          <cell r="B142" t="str">
            <v>CM-30, fornecimento</v>
          </cell>
          <cell r="C142" t="str">
            <v>t</v>
          </cell>
          <cell r="D142">
            <v>443.74299999999999</v>
          </cell>
          <cell r="E142">
            <v>1876</v>
          </cell>
          <cell r="F142">
            <v>832461.86</v>
          </cell>
          <cell r="G142">
            <v>0</v>
          </cell>
          <cell r="H142">
            <v>0</v>
          </cell>
          <cell r="I142">
            <v>78.629388630000051</v>
          </cell>
          <cell r="J142">
            <v>147508.73000000001</v>
          </cell>
          <cell r="K142">
            <v>365.11361136999994</v>
          </cell>
          <cell r="L142">
            <v>684953.13</v>
          </cell>
          <cell r="M142">
            <v>78.629388630000051</v>
          </cell>
          <cell r="N142">
            <v>-147508.73000000001</v>
          </cell>
        </row>
        <row r="143">
          <cell r="A143">
            <v>40969</v>
          </cell>
          <cell r="B143" t="str">
            <v>Emulsão RR - 2C, fornecimento</v>
          </cell>
          <cell r="C143" t="str">
            <v>t</v>
          </cell>
          <cell r="D143">
            <v>1304.4390000000001</v>
          </cell>
          <cell r="E143">
            <v>1178</v>
          </cell>
          <cell r="F143">
            <v>1536629.14</v>
          </cell>
          <cell r="G143">
            <v>0</v>
          </cell>
          <cell r="H143">
            <v>0</v>
          </cell>
          <cell r="I143">
            <v>432.50860548000014</v>
          </cell>
          <cell r="J143">
            <v>509495.14</v>
          </cell>
          <cell r="K143">
            <v>871.93039451999994</v>
          </cell>
          <cell r="L143">
            <v>1027134</v>
          </cell>
          <cell r="M143">
            <v>432.50860548000014</v>
          </cell>
          <cell r="N143">
            <v>-509495.14</v>
          </cell>
        </row>
        <row r="144">
          <cell r="A144">
            <v>40972</v>
          </cell>
          <cell r="B144" t="str">
            <v>Bonificação de 22,22%  sobre aquisição de materiais betuminosos nos municípios com ISS=5,00%</v>
          </cell>
          <cell r="C144" t="str">
            <v>%</v>
          </cell>
          <cell r="D144">
            <v>0.222</v>
          </cell>
          <cell r="E144">
            <v>0</v>
          </cell>
          <cell r="F144">
            <v>525938.19999999995</v>
          </cell>
          <cell r="G144">
            <v>0</v>
          </cell>
          <cell r="H144">
            <v>0</v>
          </cell>
          <cell r="I144">
            <v>113.47</v>
          </cell>
          <cell r="J144">
            <v>145854.85999999999</v>
          </cell>
          <cell r="K144">
            <v>113.69199999999999</v>
          </cell>
          <cell r="L144">
            <v>380083.34</v>
          </cell>
          <cell r="M144">
            <v>0.222</v>
          </cell>
          <cell r="N144">
            <v>-145854.85999999999</v>
          </cell>
        </row>
        <row r="149">
          <cell r="A149">
            <v>40929</v>
          </cell>
          <cell r="B149" t="str">
            <v>Defensa metálica (1 lâmina com esp.=3mm, fornecimento e colocação)</v>
          </cell>
          <cell r="C149" t="str">
            <v>m</v>
          </cell>
          <cell r="D149">
            <v>2160</v>
          </cell>
          <cell r="E149">
            <v>155.29</v>
          </cell>
          <cell r="F149">
            <v>335426.40000000002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2160</v>
          </cell>
          <cell r="L149">
            <v>335426.40000000002</v>
          </cell>
          <cell r="M149">
            <v>0</v>
          </cell>
          <cell r="N149">
            <v>0</v>
          </cell>
        </row>
        <row r="150">
          <cell r="A150">
            <v>40910</v>
          </cell>
          <cell r="B150" t="str">
            <v>Abrigo de ônibus - rodovia rural - 3,40x6,00m</v>
          </cell>
          <cell r="C150" t="str">
            <v>und</v>
          </cell>
          <cell r="D150">
            <v>6</v>
          </cell>
          <cell r="E150">
            <v>9787.58</v>
          </cell>
          <cell r="F150">
            <v>58725.48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6</v>
          </cell>
          <cell r="L150">
            <v>58725.48</v>
          </cell>
          <cell r="M150">
            <v>0</v>
          </cell>
          <cell r="N150">
            <v>0</v>
          </cell>
        </row>
        <row r="151">
          <cell r="A151">
            <v>40902</v>
          </cell>
          <cell r="B151" t="str">
            <v>Deslocamento de cerca de madeira com 4 fios de arame</v>
          </cell>
          <cell r="C151" t="str">
            <v>m</v>
          </cell>
          <cell r="D151">
            <v>48127.12</v>
          </cell>
          <cell r="E151">
            <v>3.61</v>
          </cell>
          <cell r="F151">
            <v>173738.9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48127.12</v>
          </cell>
          <cell r="L151">
            <v>173738.9</v>
          </cell>
          <cell r="M151">
            <v>0</v>
          </cell>
          <cell r="N151">
            <v>0</v>
          </cell>
        </row>
        <row r="152">
          <cell r="A152">
            <v>40899</v>
          </cell>
          <cell r="B152" t="str">
            <v>Cerca de arame farpado 4 fios com mourões cada 2,0 m, esticadores de madeira, a cada 20,0m, inclusive transporte de mourão e arame farpado</v>
          </cell>
          <cell r="C152" t="str">
            <v>m</v>
          </cell>
          <cell r="D152">
            <v>19884.48</v>
          </cell>
          <cell r="E152">
            <v>12.46</v>
          </cell>
          <cell r="F152">
            <v>247760.62</v>
          </cell>
          <cell r="G152">
            <v>27859.820000000003</v>
          </cell>
          <cell r="H152">
            <v>347133.35</v>
          </cell>
          <cell r="I152">
            <v>0</v>
          </cell>
          <cell r="J152">
            <v>0</v>
          </cell>
          <cell r="K152">
            <v>47744.3</v>
          </cell>
          <cell r="L152">
            <v>594893.97</v>
          </cell>
          <cell r="M152">
            <v>27859.820000000003</v>
          </cell>
          <cell r="N152">
            <v>347133.35</v>
          </cell>
        </row>
        <row r="153">
          <cell r="A153">
            <v>41109</v>
          </cell>
          <cell r="B153" t="str">
            <v>Demolição de Cerca  de madeira com 4 fio</v>
          </cell>
          <cell r="C153" t="str">
            <v>m</v>
          </cell>
          <cell r="D153">
            <v>0</v>
          </cell>
          <cell r="E153">
            <v>1.49</v>
          </cell>
          <cell r="F153">
            <v>0</v>
          </cell>
          <cell r="G153">
            <v>45601.5</v>
          </cell>
          <cell r="H153">
            <v>67946.23</v>
          </cell>
          <cell r="I153">
            <v>0</v>
          </cell>
          <cell r="J153">
            <v>0</v>
          </cell>
          <cell r="K153">
            <v>45601.5</v>
          </cell>
          <cell r="L153">
            <v>67946.23</v>
          </cell>
          <cell r="M153">
            <v>45601.5</v>
          </cell>
          <cell r="N153">
            <v>67946.23</v>
          </cell>
        </row>
        <row r="154">
          <cell r="B154" t="str">
            <v xml:space="preserve">Deslocamento e Remoção de Postes de Rede Elétrica </v>
          </cell>
          <cell r="C154" t="str">
            <v>Und</v>
          </cell>
          <cell r="D154">
            <v>0</v>
          </cell>
          <cell r="E154">
            <v>6460.09</v>
          </cell>
          <cell r="F154">
            <v>0</v>
          </cell>
          <cell r="G154">
            <v>18</v>
          </cell>
          <cell r="H154">
            <v>116281.62</v>
          </cell>
          <cell r="I154">
            <v>0</v>
          </cell>
          <cell r="J154">
            <v>0</v>
          </cell>
          <cell r="K154">
            <v>18</v>
          </cell>
          <cell r="L154">
            <v>116281.62</v>
          </cell>
          <cell r="M154">
            <v>18</v>
          </cell>
          <cell r="N154">
            <v>116281.62</v>
          </cell>
        </row>
        <row r="155">
          <cell r="A155">
            <v>40908</v>
          </cell>
          <cell r="B155" t="str">
            <v>Mata-Burro</v>
          </cell>
          <cell r="C155" t="str">
            <v>Und</v>
          </cell>
          <cell r="D155">
            <v>0</v>
          </cell>
          <cell r="E155">
            <v>4905.04</v>
          </cell>
          <cell r="F155">
            <v>0</v>
          </cell>
          <cell r="G155">
            <v>2</v>
          </cell>
          <cell r="H155">
            <v>9810.08</v>
          </cell>
          <cell r="I155">
            <v>0</v>
          </cell>
          <cell r="J155">
            <v>0</v>
          </cell>
          <cell r="K155">
            <v>2</v>
          </cell>
          <cell r="L155">
            <v>9810.08</v>
          </cell>
          <cell r="M155">
            <v>2</v>
          </cell>
          <cell r="N155">
            <v>9810.08</v>
          </cell>
        </row>
        <row r="160">
          <cell r="A160">
            <v>42201</v>
          </cell>
          <cell r="B160" t="str">
            <v>Hidrossemeadura simples em terrenos planos</v>
          </cell>
          <cell r="C160" t="str">
            <v>m²</v>
          </cell>
          <cell r="D160">
            <v>537000</v>
          </cell>
          <cell r="E160">
            <v>2.1</v>
          </cell>
          <cell r="F160">
            <v>1127700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537000</v>
          </cell>
          <cell r="L160">
            <v>1127700</v>
          </cell>
          <cell r="M160">
            <v>0</v>
          </cell>
          <cell r="N160">
            <v>0</v>
          </cell>
        </row>
        <row r="161">
          <cell r="A161">
            <v>42202</v>
          </cell>
          <cell r="B161" t="str">
            <v>Arborização para paisagismo (mudas viveiro de espera) com altura até 150cm</v>
          </cell>
          <cell r="C161" t="str">
            <v>und</v>
          </cell>
          <cell r="D161">
            <v>15</v>
          </cell>
          <cell r="E161">
            <v>84.3</v>
          </cell>
          <cell r="F161">
            <v>1264.5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15</v>
          </cell>
          <cell r="L161">
            <v>1264.5</v>
          </cell>
          <cell r="M161">
            <v>0</v>
          </cell>
          <cell r="N161">
            <v>0</v>
          </cell>
        </row>
        <row r="162">
          <cell r="A162">
            <v>42204</v>
          </cell>
          <cell r="B162" t="str">
            <v>Reflorestamento com espécies nativas da mata atllãntica, mudas em sacolas ou tubetes</v>
          </cell>
          <cell r="C162" t="str">
            <v>und</v>
          </cell>
          <cell r="D162">
            <v>100</v>
          </cell>
          <cell r="E162">
            <v>29.02</v>
          </cell>
          <cell r="F162">
            <v>2902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100</v>
          </cell>
          <cell r="L162">
            <v>2902</v>
          </cell>
          <cell r="M162">
            <v>0</v>
          </cell>
          <cell r="N162">
            <v>0</v>
          </cell>
        </row>
        <row r="163">
          <cell r="A163">
            <v>42041</v>
          </cell>
          <cell r="B163" t="str">
            <v>Barreira de siltagem com mourões diâmetro 0,10m e a altura 1,60m, 1 reaproveitamento</v>
          </cell>
          <cell r="C163" t="str">
            <v>m</v>
          </cell>
          <cell r="D163">
            <v>1500</v>
          </cell>
          <cell r="E163">
            <v>21.41</v>
          </cell>
          <cell r="F163">
            <v>32115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1500</v>
          </cell>
          <cell r="L163">
            <v>32115</v>
          </cell>
          <cell r="M163">
            <v>0</v>
          </cell>
          <cell r="N163">
            <v>0</v>
          </cell>
        </row>
        <row r="164">
          <cell r="A164">
            <v>42044</v>
          </cell>
          <cell r="B164" t="str">
            <v>Reunião de comunicação social inclusive material de consumo</v>
          </cell>
          <cell r="C164" t="str">
            <v>und</v>
          </cell>
          <cell r="D164">
            <v>2</v>
          </cell>
          <cell r="E164">
            <v>4459.3599999999997</v>
          </cell>
          <cell r="F164">
            <v>8918.7199999999993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</v>
          </cell>
          <cell r="L164">
            <v>8918.7199999999993</v>
          </cell>
          <cell r="M164">
            <v>0</v>
          </cell>
          <cell r="N164">
            <v>0</v>
          </cell>
        </row>
        <row r="165">
          <cell r="A165">
            <v>40699</v>
          </cell>
          <cell r="B165" t="str">
            <v>Valeta de proteção de corte revestida em concreto VPC-03</v>
          </cell>
          <cell r="C165" t="str">
            <v>m</v>
          </cell>
          <cell r="D165">
            <v>700</v>
          </cell>
          <cell r="E165">
            <v>133.75</v>
          </cell>
          <cell r="F165">
            <v>93625</v>
          </cell>
          <cell r="G165">
            <v>1060</v>
          </cell>
          <cell r="H165">
            <v>141775</v>
          </cell>
          <cell r="I165">
            <v>0</v>
          </cell>
          <cell r="J165">
            <v>0</v>
          </cell>
          <cell r="K165">
            <v>1760</v>
          </cell>
          <cell r="L165">
            <v>235400</v>
          </cell>
          <cell r="M165">
            <v>1060</v>
          </cell>
          <cell r="N165">
            <v>141775</v>
          </cell>
        </row>
        <row r="166">
          <cell r="A166">
            <v>42206</v>
          </cell>
          <cell r="B166" t="str">
            <v>Grama em placas, fornecimento e plantio (sem fixação com estacas)</v>
          </cell>
          <cell r="C166" t="str">
            <v>m²</v>
          </cell>
          <cell r="D166">
            <v>0</v>
          </cell>
          <cell r="E166">
            <v>10.82</v>
          </cell>
          <cell r="F166">
            <v>0</v>
          </cell>
          <cell r="G166">
            <v>7554.96</v>
          </cell>
          <cell r="H166">
            <v>81744.66</v>
          </cell>
          <cell r="I166">
            <v>0</v>
          </cell>
          <cell r="J166">
            <v>0</v>
          </cell>
          <cell r="K166">
            <v>7554.96</v>
          </cell>
          <cell r="L166">
            <v>81744.66</v>
          </cell>
          <cell r="M166">
            <v>7554.96</v>
          </cell>
          <cell r="N166">
            <v>81744.66</v>
          </cell>
        </row>
        <row r="171">
          <cell r="A171">
            <v>40926</v>
          </cell>
          <cell r="B171" t="str">
            <v>Sinalização horizontal TMD = 600, vida útil 2 a 3 anos, taxa = 0,80 L/m²</v>
          </cell>
          <cell r="C171" t="str">
            <v>m²</v>
          </cell>
          <cell r="D171">
            <v>11690.02</v>
          </cell>
          <cell r="E171">
            <v>16.79</v>
          </cell>
          <cell r="F171">
            <v>196275.43</v>
          </cell>
          <cell r="G171">
            <v>1724.8099999999977</v>
          </cell>
          <cell r="H171">
            <v>28959.55989999996</v>
          </cell>
          <cell r="I171">
            <v>0</v>
          </cell>
          <cell r="J171">
            <v>0</v>
          </cell>
          <cell r="K171">
            <v>13414.829999999998</v>
          </cell>
          <cell r="L171">
            <v>225234.99</v>
          </cell>
          <cell r="M171">
            <v>1724.8099999999977</v>
          </cell>
          <cell r="N171">
            <v>28959.55989999996</v>
          </cell>
        </row>
        <row r="172">
          <cell r="A172">
            <v>40934</v>
          </cell>
          <cell r="B172" t="str">
            <v>Tacha refletiva birrefletorizada, fornecimento e aplicação</v>
          </cell>
          <cell r="C172" t="str">
            <v>und</v>
          </cell>
          <cell r="D172">
            <v>11055</v>
          </cell>
          <cell r="E172">
            <v>11.07</v>
          </cell>
          <cell r="F172">
            <v>122378.85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11055</v>
          </cell>
          <cell r="L172">
            <v>122378.85</v>
          </cell>
          <cell r="M172">
            <v>0</v>
          </cell>
          <cell r="N172">
            <v>0</v>
          </cell>
        </row>
        <row r="173">
          <cell r="A173">
            <v>40935</v>
          </cell>
          <cell r="B173" t="str">
            <v>Tachão refletiva birrefletorizada, fornecimento e aplicação</v>
          </cell>
          <cell r="C173" t="str">
            <v>und</v>
          </cell>
          <cell r="D173">
            <v>2505</v>
          </cell>
          <cell r="E173">
            <v>31.05</v>
          </cell>
          <cell r="F173">
            <v>77780.25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2505</v>
          </cell>
          <cell r="L173">
            <v>77780.25</v>
          </cell>
          <cell r="M173">
            <v>0</v>
          </cell>
          <cell r="N173">
            <v>0</v>
          </cell>
        </row>
        <row r="174">
          <cell r="A174">
            <v>40936</v>
          </cell>
          <cell r="B174" t="str">
            <v>Sinalização vertical com chapa revestida em película</v>
          </cell>
          <cell r="C174" t="str">
            <v>m²</v>
          </cell>
          <cell r="D174">
            <v>303</v>
          </cell>
          <cell r="E174">
            <v>403.65</v>
          </cell>
          <cell r="F174">
            <v>122305.95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303</v>
          </cell>
          <cell r="L174">
            <v>122305.95</v>
          </cell>
          <cell r="M174">
            <v>0</v>
          </cell>
          <cell r="N174">
            <v>0</v>
          </cell>
        </row>
        <row r="179">
          <cell r="A179">
            <v>42531</v>
          </cell>
          <cell r="B179" t="str">
            <v>Equipe de topografia (mão de obra)</v>
          </cell>
          <cell r="C179" t="str">
            <v>mês</v>
          </cell>
          <cell r="D179">
            <v>24</v>
          </cell>
          <cell r="E179">
            <v>19183.349999999999</v>
          </cell>
          <cell r="F179">
            <v>460400.4</v>
          </cell>
          <cell r="G179">
            <v>5</v>
          </cell>
          <cell r="H179">
            <v>95916.75</v>
          </cell>
          <cell r="I179">
            <v>0</v>
          </cell>
          <cell r="J179">
            <v>0</v>
          </cell>
          <cell r="K179">
            <v>29</v>
          </cell>
          <cell r="L179">
            <v>556317.14999999991</v>
          </cell>
          <cell r="M179">
            <v>5</v>
          </cell>
          <cell r="N179">
            <v>95916.75</v>
          </cell>
        </row>
        <row r="180">
          <cell r="A180">
            <v>42532</v>
          </cell>
          <cell r="B180" t="str">
            <v>Equipe de laboratório (mão de obra)</v>
          </cell>
          <cell r="C180" t="str">
            <v>mês</v>
          </cell>
          <cell r="D180">
            <v>18</v>
          </cell>
          <cell r="E180">
            <v>14756.09</v>
          </cell>
          <cell r="F180">
            <v>265609.62</v>
          </cell>
          <cell r="G180">
            <v>5</v>
          </cell>
          <cell r="H180">
            <v>73780.45</v>
          </cell>
          <cell r="I180">
            <v>0</v>
          </cell>
          <cell r="J180">
            <v>0</v>
          </cell>
          <cell r="K180">
            <v>23</v>
          </cell>
          <cell r="L180">
            <v>339390.07</v>
          </cell>
          <cell r="M180">
            <v>5</v>
          </cell>
          <cell r="N180">
            <v>73780.45</v>
          </cell>
        </row>
        <row r="185">
          <cell r="A185">
            <v>60008</v>
          </cell>
          <cell r="B185" t="str">
            <v>TR-303-00 (Mat. Asf. F. DNIT) 0,376XP+0,510XR+37,773 - (XP=680,120  XR=0,000  XS=0,000)</v>
          </cell>
          <cell r="C185" t="str">
            <v>t</v>
          </cell>
          <cell r="D185">
            <v>1748.182</v>
          </cell>
          <cell r="E185">
            <v>293.49</v>
          </cell>
          <cell r="F185">
            <v>513073.93</v>
          </cell>
          <cell r="G185">
            <v>0</v>
          </cell>
          <cell r="H185">
            <v>0</v>
          </cell>
          <cell r="I185">
            <v>504.00039411000012</v>
          </cell>
          <cell r="J185">
            <v>147919.07999999999</v>
          </cell>
          <cell r="K185">
            <v>1244.1816058899999</v>
          </cell>
          <cell r="L185">
            <v>365154.85</v>
          </cell>
          <cell r="M185">
            <v>504.00039411000012</v>
          </cell>
          <cell r="N185">
            <v>-147919.07999999999</v>
          </cell>
        </row>
        <row r="191">
          <cell r="A191">
            <v>42528</v>
          </cell>
          <cell r="B191" t="str">
            <v>Roçada, capina e limpeza (mecanizada)</v>
          </cell>
          <cell r="C191" t="str">
            <v>m²</v>
          </cell>
          <cell r="D191">
            <v>2500</v>
          </cell>
          <cell r="E191">
            <v>0.22</v>
          </cell>
          <cell r="F191">
            <v>550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2500</v>
          </cell>
          <cell r="L191">
            <v>550</v>
          </cell>
          <cell r="M191">
            <v>0</v>
          </cell>
          <cell r="N191">
            <v>0</v>
          </cell>
        </row>
        <row r="192">
          <cell r="A192">
            <v>42201</v>
          </cell>
          <cell r="B192" t="str">
            <v>Hidrossemeadura simples em terrenos planos</v>
          </cell>
          <cell r="C192" t="str">
            <v>m²</v>
          </cell>
          <cell r="D192">
            <v>2500</v>
          </cell>
          <cell r="E192">
            <v>2.1</v>
          </cell>
          <cell r="F192">
            <v>5250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2500</v>
          </cell>
          <cell r="L192">
            <v>5250</v>
          </cell>
          <cell r="M192">
            <v>0</v>
          </cell>
          <cell r="N192">
            <v>0</v>
          </cell>
        </row>
        <row r="193">
          <cell r="A193">
            <v>40221</v>
          </cell>
          <cell r="B193" t="str">
            <v>Escavação e carga de material de 1ª categoria, com trator de esteira e pá carregadeira</v>
          </cell>
          <cell r="C193" t="str">
            <v>m³</v>
          </cell>
          <cell r="D193">
            <v>750</v>
          </cell>
          <cell r="E193">
            <v>5.57</v>
          </cell>
          <cell r="F193">
            <v>4177.5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750</v>
          </cell>
          <cell r="L193">
            <v>4177.5</v>
          </cell>
          <cell r="M193">
            <v>0</v>
          </cell>
          <cell r="N193">
            <v>0</v>
          </cell>
        </row>
        <row r="194">
          <cell r="A194">
            <v>42547</v>
          </cell>
          <cell r="B194" t="str">
            <v>Espalhamento de material de 1ª categoria com motoniveladora</v>
          </cell>
          <cell r="C194" t="str">
            <v>m³</v>
          </cell>
          <cell r="D194">
            <v>750</v>
          </cell>
          <cell r="E194">
            <v>1.1299999999999999</v>
          </cell>
          <cell r="F194">
            <v>847.5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750</v>
          </cell>
          <cell r="L194">
            <v>847.49999999999989</v>
          </cell>
          <cell r="M194">
            <v>0</v>
          </cell>
          <cell r="N194">
            <v>0</v>
          </cell>
        </row>
        <row r="195">
          <cell r="A195">
            <v>41556</v>
          </cell>
          <cell r="B195" t="str">
            <v>Pó de pedra, fornecimento e espalhamento</v>
          </cell>
          <cell r="C195" t="str">
            <v>m³</v>
          </cell>
          <cell r="D195">
            <v>200</v>
          </cell>
          <cell r="E195">
            <v>75.28</v>
          </cell>
          <cell r="F195">
            <v>15056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200</v>
          </cell>
          <cell r="L195">
            <v>15056</v>
          </cell>
          <cell r="M195">
            <v>0</v>
          </cell>
          <cell r="N195">
            <v>0</v>
          </cell>
        </row>
        <row r="196">
          <cell r="A196">
            <v>40899</v>
          </cell>
          <cell r="B196" t="str">
            <v>Cerca de arame farpado 4 fios com mourões cada 2,0m, esticadores de madeira cada 20,0m, inclusive transporte de mourão e arame</v>
          </cell>
          <cell r="C196" t="str">
            <v>m</v>
          </cell>
          <cell r="D196">
            <v>100</v>
          </cell>
          <cell r="E196">
            <v>12.46</v>
          </cell>
          <cell r="F196">
            <v>1246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100</v>
          </cell>
          <cell r="L196">
            <v>1246</v>
          </cell>
          <cell r="M196">
            <v>0</v>
          </cell>
          <cell r="N196">
            <v>0</v>
          </cell>
        </row>
        <row r="197">
          <cell r="A197">
            <v>41502</v>
          </cell>
          <cell r="B197" t="str">
            <v>Tapume de chapa de compensado resinado esp. 6mm, 2,20 x 1,10m dispondo de abertura e portão. Com 2,20m de altura, incl. Pintura</v>
          </cell>
          <cell r="C197" t="str">
            <v>m</v>
          </cell>
          <cell r="D197">
            <v>244</v>
          </cell>
          <cell r="E197">
            <v>140.97999999999999</v>
          </cell>
          <cell r="F197">
            <v>34399.120000000003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244</v>
          </cell>
          <cell r="L197">
            <v>34399.119999999995</v>
          </cell>
          <cell r="M197">
            <v>0</v>
          </cell>
          <cell r="N197">
            <v>0</v>
          </cell>
        </row>
        <row r="198">
          <cell r="A198">
            <v>41500</v>
          </cell>
          <cell r="B198" t="str">
            <v>Placa da obra nas dimensões de 3,0 x 6,0 m, padrão DER-ES</v>
          </cell>
          <cell r="C198" t="str">
            <v>m²</v>
          </cell>
          <cell r="D198">
            <v>54</v>
          </cell>
          <cell r="E198">
            <v>182.5</v>
          </cell>
          <cell r="F198">
            <v>9855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54</v>
          </cell>
          <cell r="L198">
            <v>9855</v>
          </cell>
          <cell r="M198">
            <v>0</v>
          </cell>
          <cell r="N198">
            <v>0</v>
          </cell>
        </row>
        <row r="199">
          <cell r="A199">
            <v>41503</v>
          </cell>
          <cell r="B199" t="str">
            <v>Rede de luz, incl. padrão entr. energia trifás. cabo ligação até barracões, quadro distrib., disj. e chave de força, cons. 20m entre padrão entr.e QDG</v>
          </cell>
          <cell r="C199" t="str">
            <v>m</v>
          </cell>
          <cell r="D199">
            <v>300</v>
          </cell>
          <cell r="E199">
            <v>203</v>
          </cell>
          <cell r="F199">
            <v>60900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300</v>
          </cell>
          <cell r="L199">
            <v>60900</v>
          </cell>
          <cell r="M199">
            <v>0</v>
          </cell>
          <cell r="N199">
            <v>0</v>
          </cell>
        </row>
        <row r="200">
          <cell r="A200">
            <v>41499</v>
          </cell>
          <cell r="B200" t="str">
            <v>Rede de esgoto, contendo fossa e filtro, incl. tubos e conexões de ligação entre caixas, considerando distância de 25m</v>
          </cell>
          <cell r="C200" t="str">
            <v>m</v>
          </cell>
          <cell r="D200">
            <v>180</v>
          </cell>
          <cell r="E200">
            <v>138.88999999999999</v>
          </cell>
          <cell r="F200">
            <v>25000.2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180</v>
          </cell>
          <cell r="L200">
            <v>25000.199999999997</v>
          </cell>
          <cell r="M200">
            <v>0</v>
          </cell>
          <cell r="N200">
            <v>0</v>
          </cell>
        </row>
        <row r="201">
          <cell r="A201">
            <v>41501</v>
          </cell>
          <cell r="B201" t="str">
            <v>Rede de água c/ padrão de entrada d'água diâm. 3/4" conf. CESAN, incl. tubos e conexões p/ aliment., distrib., extravas. e limp., cons. o padrão a 25m</v>
          </cell>
          <cell r="C201" t="str">
            <v>m</v>
          </cell>
          <cell r="D201">
            <v>300</v>
          </cell>
          <cell r="E201">
            <v>26.59</v>
          </cell>
          <cell r="F201">
            <v>7977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300</v>
          </cell>
          <cell r="L201">
            <v>7977</v>
          </cell>
          <cell r="M201">
            <v>0</v>
          </cell>
          <cell r="N201">
            <v>0</v>
          </cell>
        </row>
        <row r="202">
          <cell r="A202">
            <v>41555</v>
          </cell>
          <cell r="B202" t="str">
            <v>Sistema separador de água e óleo</v>
          </cell>
          <cell r="C202" t="str">
            <v>ud</v>
          </cell>
          <cell r="D202">
            <v>1</v>
          </cell>
          <cell r="E202">
            <v>3997.84</v>
          </cell>
          <cell r="F202">
            <v>3997.84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</v>
          </cell>
          <cell r="L202">
            <v>3997.84</v>
          </cell>
          <cell r="M202">
            <v>0</v>
          </cell>
          <cell r="N202">
            <v>0</v>
          </cell>
        </row>
        <row r="203">
          <cell r="A203">
            <v>41527</v>
          </cell>
          <cell r="B203" t="str">
            <v>Reservatório de fibra de vidro de 1000 L, incl. suporte em madeira de 7x12cm, elevado de 4m</v>
          </cell>
          <cell r="C203" t="str">
            <v>ud</v>
          </cell>
          <cell r="D203">
            <v>3</v>
          </cell>
          <cell r="E203">
            <v>1102.58</v>
          </cell>
          <cell r="F203">
            <v>3307.74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3</v>
          </cell>
          <cell r="L203">
            <v>3307.74</v>
          </cell>
          <cell r="M203">
            <v>0</v>
          </cell>
          <cell r="N203">
            <v>0</v>
          </cell>
        </row>
        <row r="204">
          <cell r="A204">
            <v>41529</v>
          </cell>
          <cell r="B204" t="str">
            <v>Sanitário e vestiário de 40/60 func., c/ 33,90m², paredes chapa compens. 12mm e pont. 8x8cm, piso ciment., cobert. telha fibroc., incl. luz e cx. Insp</v>
          </cell>
          <cell r="C204" t="str">
            <v>ud</v>
          </cell>
          <cell r="D204">
            <v>1</v>
          </cell>
          <cell r="E204">
            <v>18116.52</v>
          </cell>
          <cell r="F204">
            <v>18116.52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</v>
          </cell>
          <cell r="L204">
            <v>18116.52</v>
          </cell>
          <cell r="M204">
            <v>0</v>
          </cell>
          <cell r="N204">
            <v>0</v>
          </cell>
        </row>
        <row r="205">
          <cell r="A205">
            <v>41530</v>
          </cell>
          <cell r="B205" t="str">
            <v>Refeitório c/ paredes chapa de comp. 12mm e pont. 8x8cm, piso ciment. e cob. telhas fibroc. 6mm, incl. ponto de lux e cx. de insp. (1,21m²/func/turno)</v>
          </cell>
          <cell r="C205" t="str">
            <v>m²</v>
          </cell>
          <cell r="D205">
            <v>70</v>
          </cell>
          <cell r="E205">
            <v>288.88</v>
          </cell>
          <cell r="F205">
            <v>20221.599999999999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70</v>
          </cell>
          <cell r="L205">
            <v>20221.599999999999</v>
          </cell>
          <cell r="M205">
            <v>0</v>
          </cell>
          <cell r="N205">
            <v>0</v>
          </cell>
        </row>
        <row r="206">
          <cell r="A206">
            <v>41528</v>
          </cell>
          <cell r="B206" t="str">
            <v>Galpão em peças de madeira 8x8cm e contrav. de 5x7cm, cobertura de telhas de fibroc. de 6mm, incl. ponto e cabo de aliment. da máquina</v>
          </cell>
          <cell r="C206" t="str">
            <v>m²</v>
          </cell>
          <cell r="D206">
            <v>15</v>
          </cell>
          <cell r="E206">
            <v>204.72</v>
          </cell>
          <cell r="F206">
            <v>3070.8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</v>
          </cell>
          <cell r="L206">
            <v>3070.8</v>
          </cell>
          <cell r="M206">
            <v>0</v>
          </cell>
          <cell r="N206">
            <v>0</v>
          </cell>
        </row>
        <row r="207">
          <cell r="A207">
            <v>41528</v>
          </cell>
          <cell r="B207" t="str">
            <v>Galpão em peças de madeira 8x8cm e contrav. de 5x7cm, cobertura de telhas de fibroc. de 6mm, incl. ponto e cabo de aliment. da máquina</v>
          </cell>
          <cell r="C207" t="str">
            <v>m²</v>
          </cell>
          <cell r="D207">
            <v>60</v>
          </cell>
          <cell r="E207">
            <v>204.72</v>
          </cell>
          <cell r="F207">
            <v>12283.2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60</v>
          </cell>
          <cell r="L207">
            <v>12283.2</v>
          </cell>
          <cell r="M207">
            <v>0</v>
          </cell>
          <cell r="N207">
            <v>0</v>
          </cell>
        </row>
        <row r="208">
          <cell r="A208">
            <v>41557</v>
          </cell>
          <cell r="B208" t="str">
            <v>Canaleta de concreto retangular com grelha em barra de aço</v>
          </cell>
          <cell r="C208" t="str">
            <v>m</v>
          </cell>
          <cell r="D208">
            <v>32</v>
          </cell>
          <cell r="E208">
            <v>111.79</v>
          </cell>
          <cell r="F208">
            <v>3577.28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32</v>
          </cell>
          <cell r="L208">
            <v>3577.28</v>
          </cell>
          <cell r="M208">
            <v>0</v>
          </cell>
          <cell r="N208">
            <v>0</v>
          </cell>
        </row>
        <row r="209">
          <cell r="A209">
            <v>41498</v>
          </cell>
          <cell r="B209" t="str">
            <v>Barracão com sanitário, em chapa compensada 12mm e pont. 8x8cm, piso cimentado e cobertura em telha de fibroc. 6mm, incl. ponto de luz e cx. Inspeção</v>
          </cell>
          <cell r="C209" t="str">
            <v>m²</v>
          </cell>
          <cell r="D209">
            <v>200</v>
          </cell>
          <cell r="E209">
            <v>365.55</v>
          </cell>
          <cell r="F209">
            <v>73110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200</v>
          </cell>
          <cell r="L209">
            <v>73110</v>
          </cell>
          <cell r="M209">
            <v>0</v>
          </cell>
          <cell r="N209">
            <v>0</v>
          </cell>
        </row>
        <row r="210">
          <cell r="A210">
            <v>41498</v>
          </cell>
          <cell r="B210" t="str">
            <v>Barracão com sanitário, em chapa compensada 12mm e pont. 8x8cm, piso cimentado e cobertura em telha de fibroc. 6mm, incl. ponto de luz e cx. Inspeção</v>
          </cell>
          <cell r="C210" t="str">
            <v>m²</v>
          </cell>
          <cell r="D210">
            <v>64</v>
          </cell>
          <cell r="E210">
            <v>365.55</v>
          </cell>
          <cell r="F210">
            <v>23395.200000000001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64</v>
          </cell>
          <cell r="L210">
            <v>23395.200000000001</v>
          </cell>
          <cell r="M210">
            <v>0</v>
          </cell>
          <cell r="N210">
            <v>0</v>
          </cell>
        </row>
        <row r="211">
          <cell r="A211">
            <v>41498</v>
          </cell>
          <cell r="B211" t="str">
            <v>Barracão com sanitário, em chapa compensada 12mm e pont. 8x8cm, piso cimentado e cobertura em telha de fibroc. 6mm, incl. ponto de luz e cx. Inspeção</v>
          </cell>
          <cell r="C211" t="str">
            <v>m²</v>
          </cell>
          <cell r="D211">
            <v>6</v>
          </cell>
          <cell r="E211">
            <v>365.55</v>
          </cell>
          <cell r="F211">
            <v>2193.3000000000002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</v>
          </cell>
          <cell r="L211">
            <v>2193.3000000000002</v>
          </cell>
          <cell r="M211">
            <v>0</v>
          </cell>
          <cell r="N211">
            <v>0</v>
          </cell>
        </row>
        <row r="212">
          <cell r="A212">
            <v>41531</v>
          </cell>
          <cell r="B212" t="str">
            <v>Barracão em chapa de compens. 12mm e pont. 8x8cm, piso ciment., cobert. telhas fibroc. 6mm, incl. ponto de luz</v>
          </cell>
          <cell r="C212" t="str">
            <v>m²</v>
          </cell>
          <cell r="D212">
            <v>45</v>
          </cell>
          <cell r="E212">
            <v>309.70999999999998</v>
          </cell>
          <cell r="F212">
            <v>13936.95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45</v>
          </cell>
          <cell r="L212">
            <v>13936.949999999999</v>
          </cell>
          <cell r="M212">
            <v>0</v>
          </cell>
          <cell r="N212">
            <v>0</v>
          </cell>
        </row>
        <row r="213">
          <cell r="A213">
            <v>40915</v>
          </cell>
          <cell r="B213" t="str">
            <v>Calçada de concreto fck = 15MPa</v>
          </cell>
          <cell r="C213" t="str">
            <v>m²</v>
          </cell>
          <cell r="D213">
            <v>190</v>
          </cell>
          <cell r="E213">
            <v>33.1</v>
          </cell>
          <cell r="F213">
            <v>6289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190</v>
          </cell>
          <cell r="L213">
            <v>6289</v>
          </cell>
          <cell r="M213">
            <v>0</v>
          </cell>
          <cell r="N213">
            <v>0</v>
          </cell>
        </row>
        <row r="217">
          <cell r="A217">
            <v>40360</v>
          </cell>
          <cell r="B217" t="str">
            <v>Concreto estrutural fck = 20,0 MPa</v>
          </cell>
          <cell r="C217" t="str">
            <v>m³</v>
          </cell>
          <cell r="D217">
            <v>20</v>
          </cell>
          <cell r="E217">
            <v>383.79</v>
          </cell>
          <cell r="F217">
            <v>7675.8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20</v>
          </cell>
          <cell r="L217">
            <v>7675.8</v>
          </cell>
          <cell r="M217">
            <v>0</v>
          </cell>
          <cell r="N217">
            <v>0</v>
          </cell>
        </row>
        <row r="218">
          <cell r="A218">
            <v>40313</v>
          </cell>
          <cell r="B218" t="str">
            <v>Formas planas de madeira c/ 04 (quatro) reaproveitamentos, inclusive transporte das madeiras</v>
          </cell>
          <cell r="C218" t="str">
            <v>m²</v>
          </cell>
          <cell r="D218">
            <v>107</v>
          </cell>
          <cell r="E218">
            <v>52.21</v>
          </cell>
          <cell r="F218">
            <v>5586.47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107</v>
          </cell>
          <cell r="L218">
            <v>5586.47</v>
          </cell>
          <cell r="M218">
            <v>0</v>
          </cell>
          <cell r="N218">
            <v>0</v>
          </cell>
        </row>
        <row r="219">
          <cell r="A219">
            <v>40376</v>
          </cell>
          <cell r="B219" t="str">
            <v>Aço CA-50, fornecimento, dobragem e colocação nas formas (preço médio das bitolas)</v>
          </cell>
          <cell r="C219" t="str">
            <v>kg</v>
          </cell>
          <cell r="D219">
            <v>2700</v>
          </cell>
          <cell r="E219">
            <v>7.03</v>
          </cell>
          <cell r="F219">
            <v>18981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2700</v>
          </cell>
          <cell r="L219">
            <v>18981</v>
          </cell>
          <cell r="M219">
            <v>0</v>
          </cell>
          <cell r="N219">
            <v>0</v>
          </cell>
        </row>
        <row r="223">
          <cell r="A223">
            <v>41544</v>
          </cell>
          <cell r="B223" t="str">
            <v>Mobilização e desmobilização de equipamentos com carreta prancha (máximo)</v>
          </cell>
          <cell r="C223" t="str">
            <v>h</v>
          </cell>
          <cell r="D223">
            <v>320</v>
          </cell>
          <cell r="E223">
            <v>287.98</v>
          </cell>
          <cell r="F223">
            <v>92153.600000000006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320</v>
          </cell>
          <cell r="L223">
            <v>92153.600000000006</v>
          </cell>
          <cell r="M223">
            <v>0</v>
          </cell>
          <cell r="N223">
            <v>0</v>
          </cell>
        </row>
        <row r="224">
          <cell r="A224">
            <v>41545</v>
          </cell>
          <cell r="B224" t="str">
            <v>Mobilização e desmobilização de caminhão carroceria (máximo)</v>
          </cell>
          <cell r="C224" t="str">
            <v>h</v>
          </cell>
          <cell r="D224">
            <v>32</v>
          </cell>
          <cell r="E224">
            <v>139.54</v>
          </cell>
          <cell r="F224">
            <v>4465.28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32</v>
          </cell>
          <cell r="L224">
            <v>4465.28</v>
          </cell>
          <cell r="M224">
            <v>0</v>
          </cell>
          <cell r="N224">
            <v>0</v>
          </cell>
        </row>
        <row r="225">
          <cell r="A225">
            <v>41546</v>
          </cell>
          <cell r="B225" t="str">
            <v>Mobilização e desmobilização de caminhão basculante (máximo)</v>
          </cell>
          <cell r="C225" t="str">
            <v>h</v>
          </cell>
          <cell r="D225">
            <v>48</v>
          </cell>
          <cell r="E225">
            <v>177.56</v>
          </cell>
          <cell r="F225">
            <v>8522.8799999999992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48</v>
          </cell>
          <cell r="L225">
            <v>8522.880000000001</v>
          </cell>
          <cell r="M225">
            <v>0</v>
          </cell>
          <cell r="N225">
            <v>0</v>
          </cell>
        </row>
        <row r="226">
          <cell r="A226">
            <v>41547</v>
          </cell>
          <cell r="B226" t="str">
            <v>Mobilização e desmobilização de caminhão tanque (6.000 L) (máximo)</v>
          </cell>
          <cell r="C226" t="str">
            <v>h</v>
          </cell>
          <cell r="D226">
            <v>32</v>
          </cell>
          <cell r="E226">
            <v>140.80000000000001</v>
          </cell>
          <cell r="F226">
            <v>4505.6000000000004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32</v>
          </cell>
          <cell r="L226">
            <v>4505.6000000000004</v>
          </cell>
          <cell r="M226">
            <v>0</v>
          </cell>
          <cell r="N2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ivo Financeiro"/>
      <sheetName val="Aditivo Financeiro RESUMO"/>
      <sheetName val="Auxiliar Dados Não Apagar"/>
      <sheetName val="REL.CONTRATUAL"/>
      <sheetName val="planilha  medição"/>
      <sheetName val="Aditivo Financeiro MODELO DER"/>
      <sheetName val="TE Limpeza desm. até 15cm "/>
      <sheetName val="Aditivo Financeiro MODELO D (2"/>
      <sheetName val="Aditivo Financeiro MODELO D (2)"/>
      <sheetName val="Cronograma Físico Financeiro"/>
      <sheetName val="Resumo 1ª Revisão"/>
      <sheetName val="RESUMO DA N. PLANILHA CONTRA"/>
      <sheetName val="Nova Plan. Contratual"/>
      <sheetName val="PLANILHA SECONT"/>
      <sheetName val="Aditivo Financeiro MODELO NOVO"/>
      <sheetName val="Limpeza"/>
      <sheetName val="Destocamento arvore 15 a 30cm"/>
      <sheetName val="Destocamento arvore  &gt; 30"/>
      <sheetName val="Esc. e carga Mat. 1ª-ATERRO"/>
      <sheetName val="Local com DMT 3,1 a 5,0 KM"/>
      <sheetName val="Local com DMT 5,1 a 10,0KM"/>
      <sheetName val="Local com DMT 10,1 a 15,0km"/>
      <sheetName val="Local acima 15,0km"/>
      <sheetName val="Esc. e carga Mat. 1ª-BF"/>
      <sheetName val="Local com DMT 3,1 a 5,0 KM (2)"/>
      <sheetName val="Local com DMT 5,1 a 10,0KM (2)"/>
      <sheetName val="Esc. e carga Mat. 1ª-REBAIXO"/>
      <sheetName val="Local com DMT 3,1 a 5,0 KM (3)"/>
      <sheetName val="Local com DMT 5,1 a 10,0KM (3)"/>
      <sheetName val="Local DMT 10,1 a 15,0KM"/>
      <sheetName val="Local acima 15,0km (2)"/>
      <sheetName val="ECT 0 200"/>
      <sheetName val="ECT 200 a 400"/>
      <sheetName val="ECT 400 a 600"/>
      <sheetName val="ECT 600 a 800"/>
      <sheetName val="ECT 1600-1800"/>
      <sheetName val="ECT 2500-3000"/>
      <sheetName val="Espalhamento"/>
      <sheetName val="Compactação de aterros 95%P (2"/>
      <sheetName val="Compactação de aterros 100% (2"/>
      <sheetName val="Escavação e carga Mat. 1ªCateg."/>
      <sheetName val="Escav. e carga Mat.(Jazida)  "/>
      <sheetName val="Local com DMT 5,1 a 10 KM"/>
      <sheetName val="Escav. e carga de mat.(Comp. L)"/>
      <sheetName val="Adensamento de mat de BF"/>
      <sheetName val="Espalhamento de material de 1ª "/>
      <sheetName val="Compactação de aterros 95%PN"/>
      <sheetName val="Compactação de aterros 100%PN"/>
      <sheetName val="Compactação de aterros 100% pre"/>
      <sheetName val="Brita sub-base(diferença transp"/>
      <sheetName val="Transp. DMT &gt; 15 Km AAAC "/>
      <sheetName val="Transporte Comercial Brita TSBD"/>
      <sheetName val="Transp. Comercial AREIA TSBD"/>
      <sheetName val="local com DMT 3,1 a 5,0 KM1"/>
      <sheetName val="Local com DMT 10,1 a 15,0KM1"/>
      <sheetName val="Local com DMT 5,1 a 10,0 KM (3)"/>
      <sheetName val="Local acima 15,0km1"/>
      <sheetName val="Local com DMT 5,1 a 10,0 KM (4)"/>
      <sheetName val="ECT 800 a 1000"/>
      <sheetName val="ECT 1000-1200"/>
      <sheetName val="ECT 1200 a 1400"/>
      <sheetName val="ECT 1400-1600"/>
      <sheetName val="Escav. comp. lat"/>
      <sheetName val="ECT 2000-2500"/>
      <sheetName val="Comp. at. 95%FA"/>
      <sheetName val="MEM COMP. FA"/>
      <sheetName val="Reg. Compact Sub-Leito H=0, (2)"/>
      <sheetName val="Sub.Base Solo Brita 30%MCL"/>
      <sheetName val="Sub.Base Solo Brita 30% MSA"/>
      <sheetName val="Sub.Base Solo Brita 30%Pinheiro"/>
      <sheetName val="Esc.Car.1ªCat. Solo P. Sub. (2)"/>
      <sheetName val="Transp.Mat.DMT &gt; 5,1 A 10 K (2)"/>
      <sheetName val="Carga de mat. de 1ªcat. (2)"/>
      <sheetName val="Local DMT 5,1 a 10,0 Km MSB (2)"/>
      <sheetName val="Base Mist. Arg.20% Are30%Br (2)"/>
      <sheetName val="Esc.Carg.Mat. 1ªCat. Base (2)"/>
      <sheetName val="Transp. DMT &gt; 5,1 A 10 KM (2)"/>
      <sheetName val="Transp. DMT &gt; 15 Km Agrobarra"/>
      <sheetName val="Transp. DMT &gt; 15 Km Aroeira"/>
      <sheetName val="Transp.DMT &gt; 15 Km MCL"/>
      <sheetName val="Transp.DMT &gt; 15 Km MSA"/>
      <sheetName val="Transp.DMT &gt; 15 Km Pinheiros"/>
      <sheetName val="Carga de material de 1ªcat. (2)"/>
      <sheetName val="Local DMT 5,1 a 10,0Km MBCT (2)"/>
      <sheetName val="IMPRIMAÇÃO (2)"/>
      <sheetName val="TSBD (2) MCL"/>
      <sheetName val="TSBD (3)-PINHEIROS"/>
      <sheetName val="REMOÇÃO PAVIM. BLOCOS"/>
      <sheetName val="CARGA"/>
      <sheetName val="ESCAVAÇÃO"/>
      <sheetName val="Local com DMT 3,1 a 5,0 KM (4)"/>
      <sheetName val="PAVIMENTAÇÃO BLOCOS (2)"/>
      <sheetName val="REMOÇÃO BLOCOS (2)"/>
      <sheetName val="Base Mist. Arg.20% Are30%br_p"/>
      <sheetName val="Sub.Base Solo Brita 30%_n_impr "/>
      <sheetName val="Sub.Base Solo Brita 30%conf"/>
      <sheetName val="Transp.DMT &gt; 15 Km BBMC_an t"/>
      <sheetName val="TSBD_Conf"/>
      <sheetName val="Transp.Mat.DMT &gt; 15Km  "/>
      <sheetName val="Transp. DMT &gt; 15Km SBJZC "/>
      <sheetName val="CONCRETO CICLÓPICO"/>
      <sheetName val="BSTC Greide 0,60m CA-2 MF (2)"/>
      <sheetName val="BSTC Greide 0,80m CA-2 MF (2)"/>
      <sheetName val="Berço 0,60m (2)"/>
      <sheetName val="Berço 0,80m (2)"/>
      <sheetName val="Boca 0,40m"/>
      <sheetName val="Boca 0,60m "/>
      <sheetName val="Boca 0,80m (2)"/>
      <sheetName val="CX Coletora BSTC 0,80 H &gt; 2,50m"/>
      <sheetName val="CX Pas. p tubos D-&gt;0,8m H-&gt;1,5m"/>
      <sheetName val="Boca de lobo simples"/>
      <sheetName val="dreno"/>
      <sheetName val="dap 01"/>
      <sheetName val="Descida D'água"/>
      <sheetName val="EDA 01"/>
      <sheetName val="EDA 02"/>
      <sheetName val="Descida D'água (2)"/>
      <sheetName val="TRANSPOSIÇÃO"/>
      <sheetName val="MEIO-FIO (2)"/>
      <sheetName val="MEIO-FIO(MFC-05)"/>
      <sheetName val="demolição meio fio"/>
      <sheetName val="Dissipador de energia"/>
      <sheetName val="SCC 4015 41336"/>
      <sheetName val="CX boca lobo pre-mol. 1,20x1,20"/>
      <sheetName val="SARJETA"/>
      <sheetName val="TAMPA"/>
      <sheetName val="BSTC Greide 0,40m CA-2 MF (3)"/>
      <sheetName val="Berço 0,40m (2)"/>
      <sheetName val="Emulsão RR-2C revestimento novo"/>
      <sheetName val="Emulsão RR-2C capa selante11"/>
      <sheetName val="CM30 fornecimento"/>
      <sheetName val="Emulex RR-2C SBR Revest."/>
      <sheetName val="Emulsão RR-2C Capa Selante"/>
      <sheetName val="Cerca Arame Farp. 4 fios"/>
      <sheetName val="Mata Burro"/>
      <sheetName val="Demolição de Cerca 4 fios"/>
      <sheetName val="DEM ALV 40372"/>
      <sheetName val="alvenaria 41575"/>
      <sheetName val="chapisco 40377"/>
      <sheetName val="Hidros. Simp. Taludes Cort"/>
      <sheetName val="hidro simples jazida"/>
      <sheetName val="hidro bota fora"/>
      <sheetName val="tachão refletivo mono"/>
      <sheetName val="tacha refletivo birrefl."/>
      <sheetName val="Sinaliz. Vert. Chapa Esm. S"/>
      <sheetName val="Equipe de Topografia"/>
      <sheetName val="TR303"/>
      <sheetName val="Roçada, Capina e Limpeza (Mec)"/>
      <sheetName val="Hidrossemeadura simples em terr"/>
      <sheetName val="Cerca Arame Liso 4 Fios C.Mouro"/>
      <sheetName val="Rede de Esgoto, Cont.Fossa,Filt"/>
      <sheetName val="Reservatório de água"/>
      <sheetName val="Galpão Madeira 8x8 Contravent"/>
      <sheetName val="Barracão Sanitário Guarita"/>
      <sheetName val="Barracão Despósito"/>
      <sheetName val="Concreto Estrut. FCK=20,0mpa"/>
      <sheetName val="Mobilização e Desm. Carreta Pra"/>
      <sheetName val="Mobilização e Desm. Caminhão CR"/>
      <sheetName val="Mobilização e Desm. Cam. Bascul"/>
      <sheetName val="Mobilização e Desm. Cam. Tanque"/>
      <sheetName val="Deslocamento Cerca Mad. 4 fios"/>
      <sheetName val="croqui jazida j7-c"/>
      <sheetName val="Revest. Vegt. Hidros."/>
      <sheetName val="croqui jazida j7-c (2)"/>
      <sheetName val="Área dos cortes"/>
      <sheetName val="Sinaliz. Vert. Chapa Esm. Sint."/>
      <sheetName val="Refeitório C.Paredes 12mm 8x8cm"/>
      <sheetName val="Barracão Sanitário Escrit.Fisc"/>
      <sheetName val="Barracão Sanitário Laborato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40167</v>
          </cell>
          <cell r="B7" t="str">
            <v>Limpeza, desmatamento e destocamento de árvores c/ diâmetro até 15cm, com trator de esteira</v>
          </cell>
          <cell r="C7">
            <v>318000</v>
          </cell>
          <cell r="D7">
            <v>0.23</v>
          </cell>
          <cell r="E7">
            <v>73140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31712.960000000079</v>
          </cell>
          <cell r="M7">
            <v>7293.9699999999993</v>
          </cell>
          <cell r="N7">
            <v>286287.03999999992</v>
          </cell>
          <cell r="O7">
            <v>65846.009999999995</v>
          </cell>
          <cell r="P7">
            <v>0</v>
          </cell>
          <cell r="Q7">
            <v>0</v>
          </cell>
        </row>
        <row r="8">
          <cell r="A8">
            <v>40171</v>
          </cell>
          <cell r="B8" t="str">
            <v>Destocamento de árvores com diâmetro de 15 a 30cm com trator de esteiras</v>
          </cell>
          <cell r="C8">
            <v>0</v>
          </cell>
          <cell r="D8">
            <v>6.98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2600</v>
          </cell>
          <cell r="K8">
            <v>18148</v>
          </cell>
          <cell r="L8">
            <v>0</v>
          </cell>
          <cell r="M8">
            <v>0</v>
          </cell>
          <cell r="N8">
            <v>2600</v>
          </cell>
          <cell r="O8">
            <v>18148</v>
          </cell>
          <cell r="P8">
            <v>2600</v>
          </cell>
          <cell r="Q8">
            <v>18148</v>
          </cell>
        </row>
        <row r="9">
          <cell r="A9">
            <v>40172</v>
          </cell>
          <cell r="B9" t="str">
            <v>Destocamento de árvores com diâmetro de maior que 30cm com trator de esteiras</v>
          </cell>
          <cell r="C9">
            <v>0</v>
          </cell>
          <cell r="D9">
            <v>13.98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261</v>
          </cell>
          <cell r="K9">
            <v>3648.78</v>
          </cell>
          <cell r="L9">
            <v>0</v>
          </cell>
          <cell r="M9">
            <v>0</v>
          </cell>
          <cell r="N9">
            <v>261</v>
          </cell>
          <cell r="O9">
            <v>3648.78</v>
          </cell>
          <cell r="P9">
            <v>261</v>
          </cell>
          <cell r="Q9">
            <v>3648.78</v>
          </cell>
        </row>
        <row r="10">
          <cell r="A10">
            <v>40230</v>
          </cell>
          <cell r="B10" t="str">
            <v>Escavação e carga de materia de material de 1ª categoria com escavadeira</v>
          </cell>
          <cell r="C10">
            <v>147110</v>
          </cell>
          <cell r="D10">
            <v>1.9</v>
          </cell>
          <cell r="E10">
            <v>279509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313354.70400000003</v>
          </cell>
          <cell r="K10">
            <v>595373.93000000005</v>
          </cell>
          <cell r="L10">
            <v>0</v>
          </cell>
          <cell r="M10">
            <v>0</v>
          </cell>
          <cell r="N10">
            <v>460464.70400000003</v>
          </cell>
          <cell r="O10">
            <v>874882.93</v>
          </cell>
          <cell r="P10">
            <v>313354.70400000003</v>
          </cell>
          <cell r="Q10">
            <v>595373.93000000005</v>
          </cell>
        </row>
        <row r="11">
          <cell r="A11">
            <v>60020</v>
          </cell>
          <cell r="B11" t="str">
            <v>LOCAL COM DMT DE 3,1 A 5,0 KM (Caminhão basculante) - (Jazida J7C - Trecho) 0,6295XP+0,7084XR+1,1803 (XP=0,00 XR=3,80)</v>
          </cell>
          <cell r="C11">
            <v>42767</v>
          </cell>
          <cell r="D11">
            <v>3.87</v>
          </cell>
          <cell r="E11">
            <v>165508.29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42767</v>
          </cell>
          <cell r="M11">
            <v>165508.29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60020</v>
          </cell>
          <cell r="B12" t="str">
            <v>LOCAL COM DMT DE 3,1 A 5,0 KM (Caminhão basculante) - (Jazida J7C - Trecho) 0,6295XP+0,7084XR+1,1803 (XP=0,00 XR=3,049)</v>
          </cell>
          <cell r="C12">
            <v>0</v>
          </cell>
          <cell r="D12">
            <v>3.34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123881.53712000002</v>
          </cell>
          <cell r="K12">
            <v>413764.33</v>
          </cell>
          <cell r="L12">
            <v>0</v>
          </cell>
          <cell r="M12">
            <v>0</v>
          </cell>
          <cell r="N12">
            <v>123881.53712000002</v>
          </cell>
          <cell r="O12">
            <v>413764.33</v>
          </cell>
          <cell r="P12">
            <v>123881.53712000002</v>
          </cell>
          <cell r="Q12">
            <v>413764.33</v>
          </cell>
        </row>
        <row r="13">
          <cell r="A13">
            <v>60021</v>
          </cell>
          <cell r="B13" t="str">
            <v>LOCAL COM DMT DE 5,1 A 10,0 KM (Caminhão basculante) - (Jazida J7C - Trecho) 0,4625XP+0,5145XR+0,9635 (XP=0,00 XR=7,70)</v>
          </cell>
          <cell r="C13">
            <v>68282</v>
          </cell>
          <cell r="D13">
            <v>4.92</v>
          </cell>
          <cell r="E13">
            <v>335947.44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68282</v>
          </cell>
          <cell r="M13">
            <v>335947.44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60021</v>
          </cell>
          <cell r="B14" t="str">
            <v>LOCAL COM DMT DE 5,1 A 10,0 KM (Caminhão basculante) - (Jazida J7C - Trecho) 0,4625XP+0,5145XR+0,9635 (XP=0,00 XR=8,017)</v>
          </cell>
          <cell r="C14">
            <v>0</v>
          </cell>
          <cell r="D14">
            <v>5.08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382677.33805399999</v>
          </cell>
          <cell r="K14">
            <v>1944000.87</v>
          </cell>
          <cell r="L14">
            <v>0</v>
          </cell>
          <cell r="M14">
            <v>0</v>
          </cell>
          <cell r="N14">
            <v>382677.33805399999</v>
          </cell>
          <cell r="O14">
            <v>1944000.87</v>
          </cell>
          <cell r="P14">
            <v>382677.33805399999</v>
          </cell>
          <cell r="Q14">
            <v>1944000.87</v>
          </cell>
        </row>
        <row r="15">
          <cell r="A15">
            <v>60022</v>
          </cell>
          <cell r="B15" t="str">
            <v>LOCAL COM DMT DE 10,1 A 15,0 KM (Caminhão basculante) - (Jazida J7C - Trecho) 0,5082XP+0,5389XR+1,1459 (XP=0,00 XR=13,40)</v>
          </cell>
          <cell r="C15">
            <v>83747</v>
          </cell>
          <cell r="D15">
            <v>8.36</v>
          </cell>
          <cell r="E15">
            <v>700124.91999999993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83747</v>
          </cell>
          <cell r="M15">
            <v>700124.92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60022</v>
          </cell>
          <cell r="B16" t="str">
            <v>LOCAL COM DMT DE 10,1 A 15,0 KM (Caminhão basculante) - (Jazida J7C - Trecho) 0,5082XP+0,5389XR+1,1459 (XP=0,00 XR=12,154)</v>
          </cell>
          <cell r="C16">
            <v>0</v>
          </cell>
          <cell r="D16">
            <v>7.69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111932.85961000001</v>
          </cell>
          <cell r="K16">
            <v>860763.69</v>
          </cell>
          <cell r="L16">
            <v>0</v>
          </cell>
          <cell r="M16">
            <v>0</v>
          </cell>
          <cell r="N16">
            <v>111932.85961000001</v>
          </cell>
          <cell r="O16">
            <v>860763.69</v>
          </cell>
          <cell r="P16">
            <v>111932.85961000001</v>
          </cell>
          <cell r="Q16">
            <v>860763.69</v>
          </cell>
        </row>
        <row r="17">
          <cell r="A17">
            <v>60024</v>
          </cell>
          <cell r="B17" t="str">
            <v>Transporte de materiais para DMT acima de 15,0 KM (Caminhão basculante) - (Jazida J7C - Trecho) 0,1594XP+0,1695XR+6,1495 (XP=0,00 XR=18,60)</v>
          </cell>
          <cell r="C17">
            <v>25871</v>
          </cell>
          <cell r="D17">
            <v>9.3000000000000007</v>
          </cell>
          <cell r="E17">
            <v>240600.30000000002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25871</v>
          </cell>
          <cell r="M17">
            <v>240600.3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60024</v>
          </cell>
          <cell r="B18" t="str">
            <v>Transporte de materiais para DMT acima de 15,0 KM (Caminhão basculante) - (Jazida J7C - Trecho) 0,1594XP+0,1695XR+6,1495 (XP=0,00 XR=18,545)</v>
          </cell>
          <cell r="C18">
            <v>0</v>
          </cell>
          <cell r="D18">
            <v>9.2899999999999991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222316.81471999997</v>
          </cell>
          <cell r="K18">
            <v>2065323.2</v>
          </cell>
          <cell r="L18">
            <v>0</v>
          </cell>
          <cell r="M18">
            <v>0</v>
          </cell>
          <cell r="N18">
            <v>222316.81471999997</v>
          </cell>
          <cell r="O18">
            <v>2065323.21</v>
          </cell>
          <cell r="P18">
            <v>222316.81471999997</v>
          </cell>
          <cell r="Q18">
            <v>2065323.2</v>
          </cell>
        </row>
        <row r="19">
          <cell r="A19">
            <v>40230</v>
          </cell>
          <cell r="B19" t="str">
            <v>Escavação e carga de material de 1ª categoria com escavadeira</v>
          </cell>
          <cell r="C19">
            <v>0</v>
          </cell>
          <cell r="D19">
            <v>1.9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48288.647000000004</v>
          </cell>
          <cell r="K19">
            <v>91748.42</v>
          </cell>
          <cell r="L19">
            <v>0</v>
          </cell>
          <cell r="M19">
            <v>0</v>
          </cell>
          <cell r="N19">
            <v>48288.647000000004</v>
          </cell>
          <cell r="O19">
            <v>91748.42</v>
          </cell>
          <cell r="P19">
            <v>48288.647000000004</v>
          </cell>
          <cell r="Q19">
            <v>91748.42</v>
          </cell>
        </row>
        <row r="20">
          <cell r="A20">
            <v>60020</v>
          </cell>
          <cell r="B20" t="str">
            <v>LOCAL COM DMT DE 3,1 A 5,0 KM (Caminhão basculante) - (Material pista para Bota-Fora) 0,6295XP+0,7084XR+1,1803 (XP=0,00 XR=3,699)</v>
          </cell>
          <cell r="C20">
            <v>0</v>
          </cell>
          <cell r="D20">
            <v>3.8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21887.777999999998</v>
          </cell>
          <cell r="K20">
            <v>83173.55</v>
          </cell>
          <cell r="L20">
            <v>0</v>
          </cell>
          <cell r="M20">
            <v>0</v>
          </cell>
          <cell r="N20">
            <v>21887.777999999998</v>
          </cell>
          <cell r="O20">
            <v>83173.55</v>
          </cell>
          <cell r="P20">
            <v>21887.777999999998</v>
          </cell>
          <cell r="Q20">
            <v>83173.55</v>
          </cell>
        </row>
        <row r="21">
          <cell r="A21">
            <v>60021</v>
          </cell>
          <cell r="B21" t="str">
            <v>LOCAL COM DMT DE 5,1 A 10,0 KM (Caminhão basculante) - (Material pista para Bota-Fora) 0,4417XP+0,4913XR+0,9200 (XP=0,00 XR=7,087)</v>
          </cell>
          <cell r="C21">
            <v>0</v>
          </cell>
          <cell r="D21">
            <v>4.4000000000000004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50545.19249999999</v>
          </cell>
          <cell r="K21">
            <v>222398.84</v>
          </cell>
          <cell r="L21">
            <v>0</v>
          </cell>
          <cell r="M21">
            <v>0</v>
          </cell>
          <cell r="N21">
            <v>50545.19249999999</v>
          </cell>
          <cell r="O21">
            <v>222398.84</v>
          </cell>
          <cell r="P21">
            <v>50545.19249999999</v>
          </cell>
          <cell r="Q21">
            <v>222398.84</v>
          </cell>
        </row>
        <row r="22">
          <cell r="A22">
            <v>40230</v>
          </cell>
          <cell r="B22" t="str">
            <v>Escavação e carga de material de 1ª categoria com escavadeira (Jazida p/preenchimento Rem)</v>
          </cell>
          <cell r="C22">
            <v>1174</v>
          </cell>
          <cell r="D22">
            <v>1.9</v>
          </cell>
          <cell r="E22">
            <v>2230.6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45131.983</v>
          </cell>
          <cell r="K22">
            <v>85750.76</v>
          </cell>
          <cell r="L22">
            <v>0</v>
          </cell>
          <cell r="M22">
            <v>0</v>
          </cell>
          <cell r="N22">
            <v>46305.983</v>
          </cell>
          <cell r="O22">
            <v>87981.36</v>
          </cell>
          <cell r="P22">
            <v>45131.983</v>
          </cell>
          <cell r="Q22">
            <v>85750.76</v>
          </cell>
        </row>
        <row r="23">
          <cell r="A23">
            <v>60020</v>
          </cell>
          <cell r="B23" t="str">
            <v>LOCAL COM DMT DE 3,1 A 5,0 KM (Caminhão basculante) - (Jazida J7C - Trecho)  0,6295XP+0,7084XR+1,1803 (XP=0,00 XR=3,544)</v>
          </cell>
          <cell r="C23">
            <v>0</v>
          </cell>
          <cell r="D23">
            <v>3.69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1007.9739119999999</v>
          </cell>
          <cell r="K23">
            <v>3719.42</v>
          </cell>
          <cell r="L23">
            <v>0</v>
          </cell>
          <cell r="M23">
            <v>0</v>
          </cell>
          <cell r="N23">
            <v>1007.9739119999999</v>
          </cell>
          <cell r="O23">
            <v>3719.42</v>
          </cell>
          <cell r="P23">
            <v>1007.9739119999999</v>
          </cell>
          <cell r="Q23">
            <v>3719.42</v>
          </cell>
        </row>
        <row r="24">
          <cell r="A24">
            <v>60021</v>
          </cell>
          <cell r="B24" t="str">
            <v>LOCAL COM DMT DE 5,1 A 10,0 KM (Caminhão basculante) - (Jazida J7C - Trecho) 0,4417XP+0,4913XR+0,9200 (XP=0,00 XR=6,17)</v>
          </cell>
          <cell r="C24">
            <v>1763</v>
          </cell>
          <cell r="D24">
            <v>3.95</v>
          </cell>
          <cell r="E24">
            <v>6963.85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1763</v>
          </cell>
          <cell r="M24">
            <v>6963.85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60021</v>
          </cell>
          <cell r="B25" t="str">
            <v>LOCAL COM DMT DE 5,1 A 10,0 KM (Caminhão basculante) - (Jazida J7C - Trecho) 0,4417XP+0,4913XR+0,9200 (XP=0,00 XR=6,268)</v>
          </cell>
          <cell r="C25">
            <v>0</v>
          </cell>
          <cell r="D25">
            <v>3.99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45175.137744</v>
          </cell>
          <cell r="K25">
            <v>180248.79</v>
          </cell>
          <cell r="L25">
            <v>0</v>
          </cell>
          <cell r="M25">
            <v>0</v>
          </cell>
          <cell r="N25">
            <v>45175.137744</v>
          </cell>
          <cell r="O25">
            <v>180248.80000000002</v>
          </cell>
          <cell r="P25">
            <v>45175.137744</v>
          </cell>
          <cell r="Q25">
            <v>180248.79</v>
          </cell>
        </row>
        <row r="26">
          <cell r="A26">
            <v>60022</v>
          </cell>
          <cell r="B26" t="str">
            <v>LOCAL COM DMT DE 10,1 A 15,0 KM (Caminhão basculante) - (Jazida J7C - Trecho) 0,5082XP+0,5389XR+1,1459 (XP=0,00 XR=11,156)</v>
          </cell>
          <cell r="C26">
            <v>0</v>
          </cell>
          <cell r="D26">
            <v>7.15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30038.194845999999</v>
          </cell>
          <cell r="K26">
            <v>214773.09</v>
          </cell>
          <cell r="L26">
            <v>0</v>
          </cell>
          <cell r="M26">
            <v>0</v>
          </cell>
          <cell r="N26">
            <v>30038.194845999999</v>
          </cell>
          <cell r="O26">
            <v>214773.09</v>
          </cell>
          <cell r="P26">
            <v>30038.194845999999</v>
          </cell>
          <cell r="Q26">
            <v>214773.09</v>
          </cell>
        </row>
        <row r="27">
          <cell r="A27">
            <v>60024</v>
          </cell>
          <cell r="B27" t="str">
            <v>Transporte de materiais para DMT acima de 15,0 KM (Caminhão basculante) - (Jazida J7C - Trecho) 0,1594XP+0,1695XR+6,1495 (XP=0,00 XR=20,987)</v>
          </cell>
          <cell r="C27">
            <v>0</v>
          </cell>
          <cell r="D27">
            <v>9.6999999999999993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8333.4184559999994</v>
          </cell>
          <cell r="K27">
            <v>80834.149999999994</v>
          </cell>
          <cell r="L27">
            <v>0</v>
          </cell>
          <cell r="M27">
            <v>0</v>
          </cell>
          <cell r="N27">
            <v>8333.4184559999994</v>
          </cell>
          <cell r="O27">
            <v>80834.149999999994</v>
          </cell>
          <cell r="P27">
            <v>8333.4184559999994</v>
          </cell>
          <cell r="Q27">
            <v>80834.149999999994</v>
          </cell>
        </row>
        <row r="28">
          <cell r="A28">
            <v>40230</v>
          </cell>
          <cell r="B28" t="str">
            <v>Escavação e carga de materia de material de 1ª categoria com escavadeira (Compensação lateral)</v>
          </cell>
          <cell r="C28">
            <v>14197</v>
          </cell>
          <cell r="D28">
            <v>1.9</v>
          </cell>
          <cell r="E28">
            <v>26974.3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14197</v>
          </cell>
          <cell r="M28">
            <v>26974.3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40232</v>
          </cell>
          <cell r="B29" t="str">
            <v>Escavação, carga e transporte de material de 1ª categoria até 200 m com escavadeira</v>
          </cell>
          <cell r="C29">
            <v>10525</v>
          </cell>
          <cell r="D29">
            <v>5.52</v>
          </cell>
          <cell r="E29">
            <v>58097.999999999993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10958.563000000002</v>
          </cell>
          <cell r="K29">
            <v>60491.26</v>
          </cell>
          <cell r="L29">
            <v>0</v>
          </cell>
          <cell r="M29">
            <v>0</v>
          </cell>
          <cell r="N29">
            <v>21483.563000000002</v>
          </cell>
          <cell r="O29">
            <v>118589.26</v>
          </cell>
          <cell r="P29">
            <v>10958.563000000002</v>
          </cell>
          <cell r="Q29">
            <v>60491.26</v>
          </cell>
        </row>
        <row r="30">
          <cell r="A30">
            <v>40233</v>
          </cell>
          <cell r="B30" t="str">
            <v>Escavação, caraga e transporte de material de 1ª categoria, 200 a 400 m com escavadeira</v>
          </cell>
          <cell r="C30">
            <v>11101</v>
          </cell>
          <cell r="D30">
            <v>6.18</v>
          </cell>
          <cell r="E30">
            <v>68604.179999999993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4079.4830000000002</v>
          </cell>
          <cell r="K30">
            <v>25211.200000000001</v>
          </cell>
          <cell r="L30">
            <v>0</v>
          </cell>
          <cell r="M30">
            <v>0</v>
          </cell>
          <cell r="N30">
            <v>15180.483</v>
          </cell>
          <cell r="O30">
            <v>93815.38</v>
          </cell>
          <cell r="P30">
            <v>4079.4830000000002</v>
          </cell>
          <cell r="Q30">
            <v>25211.200000000001</v>
          </cell>
        </row>
        <row r="31">
          <cell r="A31">
            <v>40234</v>
          </cell>
          <cell r="B31" t="str">
            <v>Escavação, caraga e transporte de material de 1ª categoria, 400 a 600 m com escavadeira</v>
          </cell>
          <cell r="C31">
            <v>295</v>
          </cell>
          <cell r="D31">
            <v>8.27</v>
          </cell>
          <cell r="E31">
            <v>2439.65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3871.4340000000011</v>
          </cell>
          <cell r="K31">
            <v>32016.75</v>
          </cell>
          <cell r="L31">
            <v>0</v>
          </cell>
          <cell r="M31">
            <v>0</v>
          </cell>
          <cell r="N31">
            <v>4166.4340000000011</v>
          </cell>
          <cell r="O31">
            <v>34456.400000000001</v>
          </cell>
          <cell r="P31">
            <v>3871.4340000000011</v>
          </cell>
          <cell r="Q31">
            <v>32016.75</v>
          </cell>
        </row>
        <row r="32">
          <cell r="A32">
            <v>40235</v>
          </cell>
          <cell r="B32" t="str">
            <v>Escavação, carga e transporte de material de 1ª categoria, 600 a 800 m com escavadeira</v>
          </cell>
          <cell r="C32">
            <v>992</v>
          </cell>
          <cell r="D32">
            <v>8.68</v>
          </cell>
          <cell r="E32">
            <v>8610.56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23652.036999999997</v>
          </cell>
          <cell r="K32">
            <v>205299.68</v>
          </cell>
          <cell r="L32">
            <v>0</v>
          </cell>
          <cell r="M32">
            <v>0</v>
          </cell>
          <cell r="N32">
            <v>24644.036999999997</v>
          </cell>
          <cell r="O32">
            <v>213910.24</v>
          </cell>
          <cell r="P32">
            <v>23652.036999999997</v>
          </cell>
          <cell r="Q32">
            <v>205299.68</v>
          </cell>
        </row>
        <row r="33">
          <cell r="A33">
            <v>40240</v>
          </cell>
          <cell r="B33" t="str">
            <v>Escavação, carga e transporte de material de 1ª categoria 1600 a 1800 m com escavadeira</v>
          </cell>
          <cell r="C33">
            <v>3189</v>
          </cell>
          <cell r="D33">
            <v>8.8800000000000008</v>
          </cell>
          <cell r="E33">
            <v>28318.320000000003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11960.915000000001</v>
          </cell>
          <cell r="K33">
            <v>106212.92</v>
          </cell>
          <cell r="L33">
            <v>0</v>
          </cell>
          <cell r="M33">
            <v>0</v>
          </cell>
          <cell r="N33">
            <v>15149.915000000001</v>
          </cell>
          <cell r="O33">
            <v>134531.24</v>
          </cell>
          <cell r="P33">
            <v>11960.915000000001</v>
          </cell>
          <cell r="Q33">
            <v>106212.92</v>
          </cell>
        </row>
        <row r="34">
          <cell r="A34">
            <v>40243</v>
          </cell>
          <cell r="B34" t="str">
            <v>Escavação, carga e transporte de material de 1ª categoria, 2500 a 3000 m com escavadeira</v>
          </cell>
          <cell r="C34">
            <v>138</v>
          </cell>
          <cell r="D34">
            <v>13.99</v>
          </cell>
          <cell r="E34">
            <v>1930.6200000000001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1488.6199999999997</v>
          </cell>
          <cell r="K34">
            <v>20825.79</v>
          </cell>
          <cell r="L34">
            <v>0</v>
          </cell>
          <cell r="M34">
            <v>0</v>
          </cell>
          <cell r="N34">
            <v>1626.6199999999997</v>
          </cell>
          <cell r="O34">
            <v>22756.41</v>
          </cell>
          <cell r="P34">
            <v>1488.6199999999997</v>
          </cell>
          <cell r="Q34">
            <v>20825.79</v>
          </cell>
        </row>
        <row r="35">
          <cell r="A35">
            <v>43335</v>
          </cell>
          <cell r="B35" t="str">
            <v>Espalhamento / regularização / compactação de material em bota-fora</v>
          </cell>
          <cell r="C35">
            <v>0</v>
          </cell>
          <cell r="D35">
            <v>1.39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130539.69899999999</v>
          </cell>
          <cell r="K35">
            <v>181450.18</v>
          </cell>
          <cell r="L35">
            <v>0</v>
          </cell>
          <cell r="M35">
            <v>0</v>
          </cell>
          <cell r="N35">
            <v>130539.69899999999</v>
          </cell>
          <cell r="O35">
            <v>181450.18</v>
          </cell>
          <cell r="P35">
            <v>130539.69899999999</v>
          </cell>
          <cell r="Q35">
            <v>181450.18</v>
          </cell>
        </row>
        <row r="36">
          <cell r="A36">
            <v>40227</v>
          </cell>
          <cell r="B36" t="str">
            <v>Compactação de aterros 95% PN</v>
          </cell>
          <cell r="C36">
            <v>97247</v>
          </cell>
          <cell r="D36">
            <v>2.52</v>
          </cell>
          <cell r="E36">
            <v>245062.44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133251.88673333335</v>
          </cell>
          <cell r="K36">
            <v>335794.75</v>
          </cell>
          <cell r="L36">
            <v>0</v>
          </cell>
          <cell r="M36">
            <v>0</v>
          </cell>
          <cell r="N36">
            <v>230498.88673333335</v>
          </cell>
          <cell r="O36">
            <v>580857.18999999994</v>
          </cell>
          <cell r="P36">
            <v>133251.88673333335</v>
          </cell>
          <cell r="Q36">
            <v>335794.75</v>
          </cell>
        </row>
        <row r="37">
          <cell r="A37">
            <v>40107</v>
          </cell>
          <cell r="B37" t="str">
            <v>Compactação de aterros 100% PN</v>
          </cell>
          <cell r="C37">
            <v>41677</v>
          </cell>
          <cell r="D37">
            <v>2.95</v>
          </cell>
          <cell r="E37">
            <v>122947.15000000001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150133.01990000001</v>
          </cell>
          <cell r="K37">
            <v>442892.4</v>
          </cell>
          <cell r="L37">
            <v>0</v>
          </cell>
          <cell r="M37">
            <v>0</v>
          </cell>
          <cell r="N37">
            <v>191810.01990000001</v>
          </cell>
          <cell r="O37">
            <v>565839.55000000005</v>
          </cell>
          <cell r="P37">
            <v>150133.01990000001</v>
          </cell>
          <cell r="Q37">
            <v>442892.4</v>
          </cell>
        </row>
        <row r="38">
          <cell r="A38">
            <v>40107</v>
          </cell>
          <cell r="B38" t="str">
            <v xml:space="preserve">Compactação de aterros 100% PN - Preenchimento e remoção </v>
          </cell>
          <cell r="C38">
            <v>870</v>
          </cell>
          <cell r="D38">
            <v>2.95</v>
          </cell>
          <cell r="E38">
            <v>2566.5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870</v>
          </cell>
          <cell r="M38">
            <v>2566.5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A40">
            <v>40752</v>
          </cell>
          <cell r="B40" t="str">
            <v>Regularização e Compactação do SubLeito (100% P.I) H = 0,20 m</v>
          </cell>
          <cell r="C40">
            <v>95760</v>
          </cell>
          <cell r="D40">
            <v>2.37</v>
          </cell>
          <cell r="E40">
            <v>226951.2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209178.09599999996</v>
          </cell>
          <cell r="K40">
            <v>495752.08</v>
          </cell>
          <cell r="L40">
            <v>0</v>
          </cell>
          <cell r="M40">
            <v>0</v>
          </cell>
          <cell r="N40">
            <v>304938.09599999996</v>
          </cell>
          <cell r="O40">
            <v>722703.28</v>
          </cell>
          <cell r="P40">
            <v>209178.09599999996</v>
          </cell>
          <cell r="Q40">
            <v>495752.08</v>
          </cell>
        </row>
        <row r="41">
          <cell r="A41">
            <v>40778</v>
          </cell>
          <cell r="B41" t="str">
            <v>Sub-base solo brita, 30% em peso, inclusive fornecimento e transporte da brita</v>
          </cell>
          <cell r="C41">
            <v>49670</v>
          </cell>
          <cell r="D41">
            <v>46.37</v>
          </cell>
          <cell r="E41">
            <v>2303197.9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-33219.478460000013</v>
          </cell>
          <cell r="M41">
            <v>-1540387.21</v>
          </cell>
          <cell r="N41">
            <v>16450.521539999987</v>
          </cell>
          <cell r="O41">
            <v>762810.70000000007</v>
          </cell>
          <cell r="P41">
            <v>0</v>
          </cell>
          <cell r="Q41">
            <v>0</v>
          </cell>
        </row>
        <row r="42">
          <cell r="A42">
            <v>99002</v>
          </cell>
          <cell r="B42" t="str">
            <v>Sub-base solo brita, 30% em peso, inclusive fornecimento e transporte da brita (Pedreira MSA)</v>
          </cell>
          <cell r="C42">
            <v>0</v>
          </cell>
          <cell r="D42">
            <v>65.12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10365.660140000002</v>
          </cell>
          <cell r="K42">
            <v>675011.78</v>
          </cell>
          <cell r="L42">
            <v>0</v>
          </cell>
          <cell r="M42">
            <v>0</v>
          </cell>
          <cell r="N42">
            <v>10365.660140000002</v>
          </cell>
          <cell r="O42">
            <v>675011.77</v>
          </cell>
          <cell r="P42">
            <v>10365.660140000002</v>
          </cell>
          <cell r="Q42">
            <v>675011.78</v>
          </cell>
        </row>
        <row r="43">
          <cell r="A43">
            <v>99003</v>
          </cell>
          <cell r="B43" t="str">
            <v>Sub-base solo brita, 30% em peso, inclusive fornecimento e transporte da brita (Pedreira Tracomol/Pinheiros)</v>
          </cell>
          <cell r="C43">
            <v>0</v>
          </cell>
          <cell r="D43">
            <v>41.56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25098.176860000018</v>
          </cell>
          <cell r="K43">
            <v>1043080.23</v>
          </cell>
          <cell r="L43">
            <v>0</v>
          </cell>
          <cell r="M43">
            <v>0</v>
          </cell>
          <cell r="N43">
            <v>25098.176860000018</v>
          </cell>
          <cell r="O43">
            <v>1043080.23</v>
          </cell>
          <cell r="P43">
            <v>25098.176860000018</v>
          </cell>
          <cell r="Q43">
            <v>1043080.23</v>
          </cell>
        </row>
        <row r="44">
          <cell r="A44">
            <v>40230</v>
          </cell>
          <cell r="B44" t="str">
            <v>Escavação, carga de material de 1ª categoria  com escavadeira (solo para Sub-base)</v>
          </cell>
          <cell r="C44">
            <v>52500</v>
          </cell>
          <cell r="D44">
            <v>1.9</v>
          </cell>
          <cell r="E44">
            <v>99750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5893.8846207149909</v>
          </cell>
          <cell r="M44">
            <v>11198.369999999999</v>
          </cell>
          <cell r="N44">
            <v>46606.115379285009</v>
          </cell>
          <cell r="O44">
            <v>88551.61</v>
          </cell>
          <cell r="P44">
            <v>0</v>
          </cell>
          <cell r="Q44">
            <v>0</v>
          </cell>
        </row>
        <row r="45">
          <cell r="A45">
            <v>60024</v>
          </cell>
          <cell r="B45" t="str">
            <v>Transporte de materiais para DMT acima de 15km (Caminhão basculante) - (Solo para sub base - Jazida 4 - Canteiro ) 0,1672XP+0,1778XR+6,4492 (XP=0,00 XR=20,00)</v>
          </cell>
          <cell r="C45">
            <v>78750</v>
          </cell>
          <cell r="D45">
            <v>10</v>
          </cell>
          <cell r="E45">
            <v>787500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78750</v>
          </cell>
          <cell r="M45">
            <v>787499.99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60024</v>
          </cell>
          <cell r="B46" t="str">
            <v>LOCAL COM DMT DE 5,1 a 10 KM (Caminhão Basculante) - (Solo Sub Base J7C-Canteiro) 0,4417XP + 0,4913XR + 0,9200 (XP=0,00 XR=9,97)</v>
          </cell>
          <cell r="C46">
            <v>0</v>
          </cell>
          <cell r="D46">
            <v>5.81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74569.784606856003</v>
          </cell>
          <cell r="K46">
            <v>433250.44</v>
          </cell>
          <cell r="L46">
            <v>0</v>
          </cell>
          <cell r="M46">
            <v>0</v>
          </cell>
          <cell r="N46">
            <v>74569.784606856003</v>
          </cell>
          <cell r="O46">
            <v>433250.45</v>
          </cell>
          <cell r="P46">
            <v>74569.784606856003</v>
          </cell>
          <cell r="Q46">
            <v>433250.44</v>
          </cell>
        </row>
        <row r="47">
          <cell r="A47">
            <v>40224</v>
          </cell>
          <cell r="B47" t="str">
            <v>Carga de material de 1° categoria (Mistura de sub base)</v>
          </cell>
          <cell r="C47">
            <v>0</v>
          </cell>
          <cell r="D47">
            <v>1.69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67488.666101999945</v>
          </cell>
          <cell r="K47">
            <v>114055.84</v>
          </cell>
          <cell r="L47">
            <v>0</v>
          </cell>
          <cell r="M47">
            <v>0</v>
          </cell>
          <cell r="N47">
            <v>67488.666101999945</v>
          </cell>
          <cell r="O47">
            <v>114055.84</v>
          </cell>
          <cell r="P47">
            <v>67488.666101999945</v>
          </cell>
          <cell r="Q47">
            <v>114055.84</v>
          </cell>
        </row>
        <row r="48">
          <cell r="A48">
            <v>60021</v>
          </cell>
          <cell r="B48" t="str">
            <v>LOCAL COM DMT de 5,1 a 10,0 km (Caminhão basculante) - (Mistura de sub base do canteiro - Trecho ) 0,4455XP+0,4913XR+0,9290 (XP=0,00 XR=6,40)</v>
          </cell>
          <cell r="C48">
            <v>100482</v>
          </cell>
          <cell r="D48">
            <v>4.0999999999999996</v>
          </cell>
          <cell r="E48">
            <v>411976.19999999995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6046.2637240800977</v>
          </cell>
          <cell r="K48">
            <v>24789.68</v>
          </cell>
          <cell r="L48">
            <v>0</v>
          </cell>
          <cell r="M48">
            <v>0</v>
          </cell>
          <cell r="N48">
            <v>106528.2637240801</v>
          </cell>
          <cell r="O48">
            <v>436765.88</v>
          </cell>
          <cell r="P48">
            <v>6046.2637240800977</v>
          </cell>
          <cell r="Q48">
            <v>24789.68</v>
          </cell>
        </row>
        <row r="49">
          <cell r="A49">
            <v>99000</v>
          </cell>
          <cell r="B49" t="str">
            <v>Base com mistura de Argila (20%), areia (30%) e brita (50%), inclusive fornecimento da areia e brita, exclusive transporte da areia e da brita</v>
          </cell>
          <cell r="C49">
            <v>64110</v>
          </cell>
          <cell r="D49">
            <v>52.89</v>
          </cell>
          <cell r="E49">
            <v>3390777.9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2493.5171999999293</v>
          </cell>
          <cell r="K49">
            <v>131882.12</v>
          </cell>
          <cell r="L49">
            <v>0</v>
          </cell>
          <cell r="M49">
            <v>0</v>
          </cell>
          <cell r="N49">
            <v>66603.517199999929</v>
          </cell>
          <cell r="O49">
            <v>3522660.0100000002</v>
          </cell>
          <cell r="P49">
            <v>2493.5171999999293</v>
          </cell>
          <cell r="Q49">
            <v>131882.12</v>
          </cell>
        </row>
        <row r="50">
          <cell r="A50">
            <v>40230</v>
          </cell>
          <cell r="B50" t="str">
            <v>Escavação e Carga de material de 1ª categoria com escavadeira - (base)</v>
          </cell>
          <cell r="C50">
            <v>21260</v>
          </cell>
          <cell r="D50">
            <v>1.9</v>
          </cell>
          <cell r="E50">
            <v>40394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2835.8020545499821</v>
          </cell>
          <cell r="M50">
            <v>5388.01</v>
          </cell>
          <cell r="N50">
            <v>18424.197945450018</v>
          </cell>
          <cell r="O50">
            <v>35005.97</v>
          </cell>
          <cell r="P50">
            <v>0</v>
          </cell>
          <cell r="Q50">
            <v>0</v>
          </cell>
        </row>
        <row r="51">
          <cell r="A51">
            <v>60024</v>
          </cell>
          <cell r="B51" t="str">
            <v>Transporte de materiais para DMT acima de 15km (Caminhão basculante) - (Solo para base - Jazida 4 - Canteiro ) 0,1672XP+0,1778XR+6,4492 (XP=0,00 XR=20,00)</v>
          </cell>
          <cell r="C51">
            <v>31890</v>
          </cell>
          <cell r="D51">
            <v>10</v>
          </cell>
          <cell r="E51">
            <v>318900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31890</v>
          </cell>
          <cell r="M51">
            <v>318899.99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60024</v>
          </cell>
          <cell r="B52" t="str">
            <v>LOCAL COM DMT DE 5,1 a 10 KM (Caminhão Basculante) - (Solo Base J7C-Canteiro) 0,4417XP + 0,4913XR + 0,9200 (XP=0,00 XR=9,97)</v>
          </cell>
          <cell r="C52">
            <v>0</v>
          </cell>
          <cell r="D52">
            <v>5.81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29478.716712720008</v>
          </cell>
          <cell r="K52">
            <v>171271.34</v>
          </cell>
          <cell r="L52">
            <v>0</v>
          </cell>
          <cell r="M52">
            <v>0</v>
          </cell>
          <cell r="N52">
            <v>29478.716712720008</v>
          </cell>
          <cell r="O52">
            <v>171271.34</v>
          </cell>
          <cell r="P52">
            <v>29478.716712720008</v>
          </cell>
          <cell r="Q52">
            <v>171271.34</v>
          </cell>
        </row>
        <row r="53">
          <cell r="A53">
            <v>60024</v>
          </cell>
          <cell r="B53" t="str">
            <v>Transporte de materiais para DMT acima de 15km (Caminhão basculante) - (Areia para base - Areal Agrobarra - Canteiro ) 0,1736XP+0,1846XR+6,6960 (XP=0,00 XR=23,60)</v>
          </cell>
          <cell r="C53">
            <v>42700</v>
          </cell>
          <cell r="D53">
            <v>11.05</v>
          </cell>
          <cell r="E53">
            <v>471835.00000000006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7540.4249309200095</v>
          </cell>
          <cell r="M53">
            <v>83321.680000000008</v>
          </cell>
          <cell r="N53">
            <v>35159.57506907999</v>
          </cell>
          <cell r="O53">
            <v>388513.3</v>
          </cell>
          <cell r="P53">
            <v>0</v>
          </cell>
          <cell r="Q53">
            <v>0</v>
          </cell>
        </row>
        <row r="54">
          <cell r="A54">
            <v>60024</v>
          </cell>
          <cell r="B54" t="str">
            <v>Transporte de materiais para DMT acima de 15km (Caminhão basculante) - (Areia para base - Areal Aroeira - Canteiro ) 0,1736XP+0,1846XR+6,6960 (XP=9,10 XR=48,84)</v>
          </cell>
          <cell r="C54">
            <v>0</v>
          </cell>
          <cell r="D54">
            <v>17.29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9058.5</v>
          </cell>
          <cell r="K54">
            <v>156621.46</v>
          </cell>
          <cell r="L54">
            <v>0</v>
          </cell>
          <cell r="M54">
            <v>0</v>
          </cell>
          <cell r="N54">
            <v>9058.5</v>
          </cell>
          <cell r="O54">
            <v>156621.46</v>
          </cell>
          <cell r="P54">
            <v>9058.5</v>
          </cell>
          <cell r="Q54">
            <v>156621.46</v>
          </cell>
        </row>
        <row r="55">
          <cell r="A55">
            <v>60024</v>
          </cell>
          <cell r="B55" t="str">
            <v>Transporte de materiais para DMT acima de 15km (Caminhão basculante) - (Brita para base - MCL - Canteiro) 0,1572XP+0,1671XR+6,0630 (XP=37,80 XR=12,60)</v>
          </cell>
          <cell r="C55">
            <v>69238.8</v>
          </cell>
          <cell r="D55">
            <v>14.11</v>
          </cell>
          <cell r="E55">
            <v>976959.46</v>
          </cell>
          <cell r="F55">
            <v>0</v>
          </cell>
          <cell r="G55">
            <v>0</v>
          </cell>
          <cell r="H55">
            <v>36000</v>
          </cell>
          <cell r="I55">
            <v>507960</v>
          </cell>
          <cell r="J55">
            <v>0</v>
          </cell>
          <cell r="K55">
            <v>0</v>
          </cell>
          <cell r="L55">
            <v>3362.6370000000024</v>
          </cell>
          <cell r="M55">
            <v>47446.8</v>
          </cell>
          <cell r="N55">
            <v>29876.163</v>
          </cell>
          <cell r="O55">
            <v>421552.65</v>
          </cell>
          <cell r="P55">
            <v>0</v>
          </cell>
          <cell r="Q55">
            <v>0</v>
          </cell>
        </row>
        <row r="56">
          <cell r="A56">
            <v>7000</v>
          </cell>
          <cell r="B56" t="str">
            <v>TR-202-01 (Comercial - Caminhão basculante) 0,4470XP + 0,4660 XR  - (Brita para base - MSA - Canteiro) XP= 121,6 XR= 12,6</v>
          </cell>
          <cell r="C56">
            <v>0</v>
          </cell>
          <cell r="D56">
            <v>60.22</v>
          </cell>
          <cell r="E56">
            <v>0</v>
          </cell>
          <cell r="F56">
            <v>36000</v>
          </cell>
          <cell r="G56">
            <v>2167920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23346.85</v>
          </cell>
          <cell r="M56">
            <v>1405947.29</v>
          </cell>
          <cell r="N56">
            <v>12653.150000000001</v>
          </cell>
          <cell r="O56">
            <v>761972.69</v>
          </cell>
          <cell r="P56">
            <v>12653.150000000001</v>
          </cell>
          <cell r="Q56">
            <v>761972.69</v>
          </cell>
        </row>
        <row r="57">
          <cell r="A57">
            <v>60024</v>
          </cell>
          <cell r="B57" t="str">
            <v>Transporte de materiais para DMT acima de 15km (Caminhão basculante) - (Brita para base - Pinheiros - Canteiro) 0,1572XP+0,1671XR+6,0630 (XP=19,70 XR=30,30)</v>
          </cell>
          <cell r="C57">
            <v>0</v>
          </cell>
          <cell r="D57">
            <v>14.22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31167.48</v>
          </cell>
          <cell r="K57">
            <v>443201.56</v>
          </cell>
          <cell r="L57">
            <v>0</v>
          </cell>
          <cell r="M57">
            <v>0</v>
          </cell>
          <cell r="N57">
            <v>31167.48</v>
          </cell>
          <cell r="O57">
            <v>443201.56</v>
          </cell>
          <cell r="P57">
            <v>31167.48</v>
          </cell>
          <cell r="Q57">
            <v>443201.56</v>
          </cell>
        </row>
        <row r="58">
          <cell r="A58">
            <v>40224</v>
          </cell>
          <cell r="B58" t="str">
            <v>Carga de material de 1° categoria (Mistura de base)</v>
          </cell>
          <cell r="C58">
            <v>0</v>
          </cell>
          <cell r="D58">
            <v>1.69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86573.054360000053</v>
          </cell>
          <cell r="K58">
            <v>146308.46</v>
          </cell>
          <cell r="L58">
            <v>0</v>
          </cell>
          <cell r="M58">
            <v>0</v>
          </cell>
          <cell r="N58">
            <v>86573.054360000053</v>
          </cell>
          <cell r="O58">
            <v>146308.46</v>
          </cell>
          <cell r="P58">
            <v>86573.054360000053</v>
          </cell>
          <cell r="Q58">
            <v>146308.46</v>
          </cell>
        </row>
        <row r="59">
          <cell r="A59">
            <v>60021</v>
          </cell>
          <cell r="B59" t="str">
            <v>LOCAL COM DMT de 5,1 a 10,0 km (Caminhão basculante) - (Mistura para base - Canteiro - Trecho ) 0,4455XP+0,4955XR+0,9290 (XP=0,00 XR=6,40)</v>
          </cell>
          <cell r="C59">
            <v>142324</v>
          </cell>
          <cell r="D59">
            <v>4.0999999999999996</v>
          </cell>
          <cell r="E59">
            <v>583528.39999999991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5069.5835636001138</v>
          </cell>
          <cell r="K59">
            <v>20785.29</v>
          </cell>
          <cell r="L59">
            <v>0</v>
          </cell>
          <cell r="M59">
            <v>0</v>
          </cell>
          <cell r="N59">
            <v>147393.58356360011</v>
          </cell>
          <cell r="O59">
            <v>604313.68999999994</v>
          </cell>
          <cell r="P59">
            <v>5069.5835636001138</v>
          </cell>
          <cell r="Q59">
            <v>20785.29</v>
          </cell>
        </row>
        <row r="60">
          <cell r="A60">
            <v>40816</v>
          </cell>
          <cell r="B60" t="str">
            <v>Imprimação exclusive fornecimento e transporte comercial de material betuminoso</v>
          </cell>
          <cell r="C60">
            <v>246410</v>
          </cell>
          <cell r="D60">
            <v>0.45</v>
          </cell>
          <cell r="E60">
            <v>110884.5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3383.3800000000047</v>
          </cell>
          <cell r="K60">
            <v>1522.52</v>
          </cell>
          <cell r="L60">
            <v>0</v>
          </cell>
          <cell r="M60">
            <v>0</v>
          </cell>
          <cell r="N60">
            <v>249793.38</v>
          </cell>
          <cell r="O60">
            <v>112407.02</v>
          </cell>
          <cell r="P60">
            <v>3383.3800000000047</v>
          </cell>
          <cell r="Q60">
            <v>1522.52</v>
          </cell>
        </row>
        <row r="61">
          <cell r="A61">
            <v>40818</v>
          </cell>
          <cell r="B61" t="str">
            <v xml:space="preserve">Pintura de ligação exclusive fornecimento e transporte comercial do material betuminoso </v>
          </cell>
          <cell r="C61">
            <v>246410</v>
          </cell>
          <cell r="D61">
            <v>0.2</v>
          </cell>
          <cell r="E61">
            <v>49282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246410</v>
          </cell>
          <cell r="M61">
            <v>49282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40830</v>
          </cell>
          <cell r="B62" t="str">
            <v>T.S.B.D. com capa selante exclusive fornecimento e transporte comercial de emulsão, inclusive lavagem da brita e transporte da areia e brita</v>
          </cell>
          <cell r="C62">
            <v>246410</v>
          </cell>
          <cell r="D62">
            <v>5.71</v>
          </cell>
          <cell r="E62">
            <v>1407001.1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165349.41999999998</v>
          </cell>
          <cell r="M62">
            <v>944145.17</v>
          </cell>
          <cell r="N62">
            <v>81060.580000000016</v>
          </cell>
          <cell r="O62">
            <v>462855.91</v>
          </cell>
          <cell r="P62">
            <v>0</v>
          </cell>
          <cell r="Q62">
            <v>0</v>
          </cell>
        </row>
        <row r="63">
          <cell r="A63">
            <v>99004</v>
          </cell>
          <cell r="B63" t="str">
            <v>T.S.B.D. com capa selante exclusive fornecimento e transporte comercial de emulsão, inclusive lavagem da brita e transporte da areia e brita (Pedreira Tracomal/Pinheiros)</v>
          </cell>
          <cell r="C63">
            <v>0</v>
          </cell>
          <cell r="D63">
            <v>5.32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157777.79999999999</v>
          </cell>
          <cell r="K63">
            <v>839377.89</v>
          </cell>
          <cell r="L63">
            <v>0</v>
          </cell>
          <cell r="M63">
            <v>0</v>
          </cell>
          <cell r="N63">
            <v>157777.79999999999</v>
          </cell>
          <cell r="O63">
            <v>839377.89</v>
          </cell>
          <cell r="P63">
            <v>157777.79999999999</v>
          </cell>
          <cell r="Q63">
            <v>839377.89</v>
          </cell>
        </row>
        <row r="64">
          <cell r="A64">
            <v>40891</v>
          </cell>
          <cell r="B64" t="str">
            <v>Remoção de pavimentação poliédrica</v>
          </cell>
          <cell r="C64">
            <v>0</v>
          </cell>
          <cell r="D64">
            <v>10.66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16350.05</v>
          </cell>
          <cell r="K64">
            <v>174291.53</v>
          </cell>
          <cell r="L64">
            <v>0</v>
          </cell>
          <cell r="M64">
            <v>0</v>
          </cell>
          <cell r="N64">
            <v>16350.05</v>
          </cell>
          <cell r="O64">
            <v>174291.53</v>
          </cell>
          <cell r="P64">
            <v>16350.05</v>
          </cell>
          <cell r="Q64">
            <v>174291.53</v>
          </cell>
        </row>
        <row r="65">
          <cell r="A65">
            <v>40225</v>
          </cell>
          <cell r="B65" t="str">
            <v>Carga de material de 2ª categoria</v>
          </cell>
          <cell r="C65">
            <v>0</v>
          </cell>
          <cell r="D65">
            <v>2.2000000000000002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1700.4051999999997</v>
          </cell>
          <cell r="K65">
            <v>3740.89</v>
          </cell>
          <cell r="L65">
            <v>0</v>
          </cell>
          <cell r="M65">
            <v>0</v>
          </cell>
          <cell r="N65">
            <v>1700.4051999999997</v>
          </cell>
          <cell r="O65">
            <v>3740.89</v>
          </cell>
          <cell r="P65">
            <v>1700.4051999999997</v>
          </cell>
          <cell r="Q65">
            <v>3740.89</v>
          </cell>
        </row>
        <row r="66">
          <cell r="A66">
            <v>40230</v>
          </cell>
          <cell r="B66" t="str">
            <v>Escavação e carga de material de 1ª categoria com escavadeira</v>
          </cell>
          <cell r="C66">
            <v>0</v>
          </cell>
          <cell r="D66">
            <v>1.9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4087.5124999999998</v>
          </cell>
          <cell r="K66">
            <v>7766.27</v>
          </cell>
          <cell r="L66">
            <v>0</v>
          </cell>
          <cell r="M66">
            <v>0</v>
          </cell>
          <cell r="N66">
            <v>4087.5124999999998</v>
          </cell>
          <cell r="O66">
            <v>7766.27</v>
          </cell>
          <cell r="P66">
            <v>4087.5124999999998</v>
          </cell>
          <cell r="Q66">
            <v>7766.27</v>
          </cell>
        </row>
        <row r="67">
          <cell r="A67">
            <v>60020</v>
          </cell>
          <cell r="B67" t="str">
            <v>LOCAL COM DMT DE 3,1 A 5,0 KM (Caminhão basculante) - (Trecho - Bota-Fora) 0,6295XP+0,7084XR+1,1803 (XP=0,00 XR=3,57)</v>
          </cell>
          <cell r="C67">
            <v>0</v>
          </cell>
          <cell r="D67">
            <v>3.7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3139.2095999999997</v>
          </cell>
          <cell r="K67">
            <v>11615.07</v>
          </cell>
          <cell r="L67">
            <v>0</v>
          </cell>
          <cell r="M67">
            <v>0</v>
          </cell>
          <cell r="N67">
            <v>3139.2095999999997</v>
          </cell>
          <cell r="O67">
            <v>11615.07</v>
          </cell>
          <cell r="P67">
            <v>3139.2095999999997</v>
          </cell>
          <cell r="Q67">
            <v>11615.07</v>
          </cell>
        </row>
        <row r="68">
          <cell r="A68">
            <v>40884</v>
          </cell>
          <cell r="B68" t="str">
            <v>Pavimentação com Blocos de Concreto Esp.=8cm, colchão areia esp.=5cm, inclusive fornecimento e transporte dos blocos e areia.</v>
          </cell>
          <cell r="C68">
            <v>17650</v>
          </cell>
          <cell r="D68">
            <v>87.15</v>
          </cell>
          <cell r="E68">
            <v>1538197.5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6540.0499999999993</v>
          </cell>
          <cell r="K68">
            <v>569965.35</v>
          </cell>
          <cell r="L68">
            <v>0</v>
          </cell>
          <cell r="M68">
            <v>0</v>
          </cell>
          <cell r="N68">
            <v>24190.05</v>
          </cell>
          <cell r="O68">
            <v>2108162.85</v>
          </cell>
          <cell r="P68">
            <v>6540.0499999999993</v>
          </cell>
          <cell r="Q68">
            <v>569965.35</v>
          </cell>
        </row>
        <row r="69">
          <cell r="A69">
            <v>40892</v>
          </cell>
          <cell r="B69" t="str">
            <v xml:space="preserve">Remoção e reassentamento de paralelepípedos, inclusive perdas </v>
          </cell>
          <cell r="C69">
            <v>14630</v>
          </cell>
          <cell r="D69">
            <v>40.479999999999997</v>
          </cell>
          <cell r="E69">
            <v>592222.39999999991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11005</v>
          </cell>
          <cell r="M69">
            <v>445482.4</v>
          </cell>
          <cell r="N69">
            <v>3625</v>
          </cell>
          <cell r="O69">
            <v>146740</v>
          </cell>
          <cell r="P69">
            <v>0</v>
          </cell>
          <cell r="Q69">
            <v>0</v>
          </cell>
        </row>
        <row r="71">
          <cell r="A71">
            <v>40350</v>
          </cell>
          <cell r="B71" t="str">
            <v>Concreto ciclópico com 70% concreto 10,0 MPa e 30% de pedra de mão</v>
          </cell>
          <cell r="C71">
            <v>0</v>
          </cell>
          <cell r="D71">
            <v>287.20999999999998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143.04499999999999</v>
          </cell>
          <cell r="K71">
            <v>41083.949999999997</v>
          </cell>
          <cell r="L71">
            <v>0</v>
          </cell>
          <cell r="M71">
            <v>0</v>
          </cell>
          <cell r="N71">
            <v>143.04499999999999</v>
          </cell>
          <cell r="O71">
            <v>41083.949999999997</v>
          </cell>
          <cell r="P71">
            <v>143.04499999999999</v>
          </cell>
          <cell r="Q71">
            <v>41083.949999999997</v>
          </cell>
        </row>
        <row r="72">
          <cell r="A72">
            <v>40425</v>
          </cell>
          <cell r="B72" t="str">
            <v>Corpo BSTC (greide) diâmetro 0,40m CA-2 MF, inclusive escavação, reaterro e transporte do tubo</v>
          </cell>
          <cell r="C72">
            <v>3465</v>
          </cell>
          <cell r="D72">
            <v>106.6</v>
          </cell>
          <cell r="E72">
            <v>369369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3465</v>
          </cell>
          <cell r="O72">
            <v>369369</v>
          </cell>
          <cell r="P72">
            <v>0</v>
          </cell>
          <cell r="Q72">
            <v>0</v>
          </cell>
        </row>
        <row r="73">
          <cell r="A73">
            <v>40430</v>
          </cell>
          <cell r="B73" t="str">
            <v>Corpo BSTC (greide) diâmetro 0,60m CA-2 MF, inclusive escavação, reaterro e transporte do tubo</v>
          </cell>
          <cell r="C73">
            <v>130</v>
          </cell>
          <cell r="D73">
            <v>173.61</v>
          </cell>
          <cell r="E73">
            <v>22569.300000000003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163.99999999999994</v>
          </cell>
          <cell r="K73">
            <v>28472.04</v>
          </cell>
          <cell r="L73">
            <v>0</v>
          </cell>
          <cell r="M73">
            <v>0</v>
          </cell>
          <cell r="N73">
            <v>293.99999999999994</v>
          </cell>
          <cell r="O73">
            <v>51041.34</v>
          </cell>
          <cell r="P73">
            <v>163.99999999999994</v>
          </cell>
          <cell r="Q73">
            <v>28472.04</v>
          </cell>
        </row>
        <row r="74">
          <cell r="A74">
            <v>40434</v>
          </cell>
          <cell r="B74" t="str">
            <v>Corpo BSTC (greide) diâmetro 0,80m CA-2 MF, inclusive escavação, reaterro e transporte do tubo</v>
          </cell>
          <cell r="C74">
            <v>368</v>
          </cell>
          <cell r="D74">
            <v>358.18</v>
          </cell>
          <cell r="E74">
            <v>131810.23999999999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1334</v>
          </cell>
          <cell r="K74">
            <v>477812.12</v>
          </cell>
          <cell r="L74">
            <v>0</v>
          </cell>
          <cell r="M74">
            <v>0</v>
          </cell>
          <cell r="N74">
            <v>1702</v>
          </cell>
          <cell r="O74">
            <v>609622.36</v>
          </cell>
          <cell r="P74">
            <v>1334</v>
          </cell>
          <cell r="Q74">
            <v>477812.12</v>
          </cell>
        </row>
        <row r="75">
          <cell r="A75">
            <v>40513</v>
          </cell>
          <cell r="B75" t="str">
            <v>Berço de concreto ciclópico para BSTC diâmetro 0,40m</v>
          </cell>
          <cell r="C75">
            <v>3465</v>
          </cell>
          <cell r="D75">
            <v>53.24</v>
          </cell>
          <cell r="E75">
            <v>184476.6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3465</v>
          </cell>
          <cell r="O75">
            <v>184476.6</v>
          </cell>
          <cell r="P75">
            <v>0</v>
          </cell>
          <cell r="Q75">
            <v>0</v>
          </cell>
        </row>
        <row r="76">
          <cell r="A76">
            <v>40514</v>
          </cell>
          <cell r="B76" t="str">
            <v>Berço de concreto ciclópico para BSTC diâmetro 0,60m</v>
          </cell>
          <cell r="C76">
            <v>130</v>
          </cell>
          <cell r="D76">
            <v>112</v>
          </cell>
          <cell r="E76">
            <v>14560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163.99999999999994</v>
          </cell>
          <cell r="K76">
            <v>18368</v>
          </cell>
          <cell r="L76">
            <v>0</v>
          </cell>
          <cell r="M76">
            <v>0</v>
          </cell>
          <cell r="N76">
            <v>293.99999999999994</v>
          </cell>
          <cell r="O76">
            <v>32928</v>
          </cell>
          <cell r="P76">
            <v>163.99999999999994</v>
          </cell>
          <cell r="Q76">
            <v>18368</v>
          </cell>
        </row>
        <row r="77">
          <cell r="A77">
            <v>40515</v>
          </cell>
          <cell r="B77" t="str">
            <v>Berço de concreto ciclópico para BSTC diâmetro 0,80m</v>
          </cell>
          <cell r="C77">
            <v>368</v>
          </cell>
          <cell r="D77">
            <v>161.63</v>
          </cell>
          <cell r="E77">
            <v>59479.839999999997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1334.43</v>
          </cell>
          <cell r="K77">
            <v>215683.92</v>
          </cell>
          <cell r="L77">
            <v>0</v>
          </cell>
          <cell r="M77">
            <v>0</v>
          </cell>
          <cell r="N77">
            <v>1702.43</v>
          </cell>
          <cell r="O77">
            <v>275163.76</v>
          </cell>
          <cell r="P77">
            <v>1334.43</v>
          </cell>
          <cell r="Q77">
            <v>215683.92</v>
          </cell>
        </row>
        <row r="78">
          <cell r="A78">
            <v>40529</v>
          </cell>
          <cell r="B78" t="str">
            <v>Boca de concreto ciclópico para BSTC diâmetro 0,40m</v>
          </cell>
          <cell r="C78">
            <v>13</v>
          </cell>
          <cell r="D78">
            <v>357.23</v>
          </cell>
          <cell r="E78">
            <v>4643.99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24</v>
          </cell>
          <cell r="K78">
            <v>8573.52</v>
          </cell>
          <cell r="L78">
            <v>0</v>
          </cell>
          <cell r="M78">
            <v>0</v>
          </cell>
          <cell r="N78">
            <v>37</v>
          </cell>
          <cell r="O78">
            <v>13217.51</v>
          </cell>
          <cell r="P78">
            <v>24</v>
          </cell>
          <cell r="Q78">
            <v>8573.52</v>
          </cell>
        </row>
        <row r="79">
          <cell r="A79">
            <v>40530</v>
          </cell>
          <cell r="B79" t="str">
            <v>Boca de concreto ciclópico para BSTC diâmetro 0,60m</v>
          </cell>
          <cell r="C79">
            <v>1</v>
          </cell>
          <cell r="D79">
            <v>1036.4100000000001</v>
          </cell>
          <cell r="E79">
            <v>1036.4100000000001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</v>
          </cell>
          <cell r="K79">
            <v>2072.8200000000002</v>
          </cell>
          <cell r="L79">
            <v>0</v>
          </cell>
          <cell r="M79">
            <v>0</v>
          </cell>
          <cell r="N79">
            <v>3</v>
          </cell>
          <cell r="O79">
            <v>3109.23</v>
          </cell>
          <cell r="P79">
            <v>2</v>
          </cell>
          <cell r="Q79">
            <v>2072.8200000000002</v>
          </cell>
        </row>
        <row r="80">
          <cell r="A80">
            <v>40531</v>
          </cell>
          <cell r="B80" t="str">
            <v>Boca de concreto ciclópico para BSTC diâmetro 0,80m</v>
          </cell>
          <cell r="C80">
            <v>41</v>
          </cell>
          <cell r="D80">
            <v>1075.72</v>
          </cell>
          <cell r="E80">
            <v>44104.520000000004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8</v>
          </cell>
          <cell r="K80">
            <v>8605.76</v>
          </cell>
          <cell r="L80">
            <v>0</v>
          </cell>
          <cell r="M80">
            <v>0</v>
          </cell>
          <cell r="N80">
            <v>49</v>
          </cell>
          <cell r="O80">
            <v>52710.28</v>
          </cell>
          <cell r="P80">
            <v>8</v>
          </cell>
          <cell r="Q80">
            <v>8605.76</v>
          </cell>
        </row>
        <row r="81">
          <cell r="A81">
            <v>40547</v>
          </cell>
          <cell r="B81" t="str">
            <v>Caixa Coletora de Concreto para BSTC diâmetro 0,80m H&gt;=2,50m</v>
          </cell>
          <cell r="C81">
            <v>5</v>
          </cell>
          <cell r="D81">
            <v>3201.89</v>
          </cell>
          <cell r="E81">
            <v>16009.449999999999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8</v>
          </cell>
          <cell r="K81">
            <v>25615.119999999999</v>
          </cell>
          <cell r="L81">
            <v>0</v>
          </cell>
          <cell r="M81">
            <v>0</v>
          </cell>
          <cell r="N81">
            <v>13</v>
          </cell>
          <cell r="O81">
            <v>41624.57</v>
          </cell>
          <cell r="P81">
            <v>8</v>
          </cell>
          <cell r="Q81">
            <v>25615.119999999999</v>
          </cell>
        </row>
        <row r="82">
          <cell r="A82">
            <v>40551</v>
          </cell>
          <cell r="B82" t="str">
            <v>Caixa de passagem para tubos de D-&gt;0,80m H-&gt;1,50m</v>
          </cell>
          <cell r="C82">
            <v>0</v>
          </cell>
          <cell r="D82">
            <v>1345.13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6</v>
          </cell>
          <cell r="K82">
            <v>8070.78</v>
          </cell>
          <cell r="L82">
            <v>0</v>
          </cell>
          <cell r="M82">
            <v>0</v>
          </cell>
          <cell r="N82">
            <v>6</v>
          </cell>
          <cell r="O82">
            <v>8070.78</v>
          </cell>
          <cell r="P82">
            <v>6</v>
          </cell>
          <cell r="Q82">
            <v>8070.78</v>
          </cell>
        </row>
        <row r="83">
          <cell r="A83">
            <v>40565</v>
          </cell>
          <cell r="B83" t="str">
            <v xml:space="preserve">Boca de lobo simples </v>
          </cell>
          <cell r="C83">
            <v>167</v>
          </cell>
          <cell r="D83">
            <v>1810.85</v>
          </cell>
          <cell r="E83">
            <v>302411.95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95</v>
          </cell>
          <cell r="M83">
            <v>172030.75</v>
          </cell>
          <cell r="N83">
            <v>72</v>
          </cell>
          <cell r="O83">
            <v>130381.2</v>
          </cell>
          <cell r="P83">
            <v>0</v>
          </cell>
          <cell r="Q83">
            <v>0</v>
          </cell>
        </row>
        <row r="84">
          <cell r="A84">
            <v>40650</v>
          </cell>
          <cell r="B84" t="str">
            <v xml:space="preserve">Dreno de alívio de pavimento (DP - DAP - 01), com utilização de geotextil não tecido RT 07 Kn/m, inclusive tansporte da brita </v>
          </cell>
          <cell r="C84">
            <v>360</v>
          </cell>
          <cell r="D84">
            <v>45.3</v>
          </cell>
          <cell r="E84">
            <v>16307.999999999998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330</v>
          </cell>
          <cell r="M84">
            <v>14949</v>
          </cell>
          <cell r="N84">
            <v>30</v>
          </cell>
          <cell r="O84">
            <v>1359</v>
          </cell>
          <cell r="P84">
            <v>0</v>
          </cell>
          <cell r="Q84">
            <v>0</v>
          </cell>
        </row>
        <row r="85">
          <cell r="A85">
            <v>40646</v>
          </cell>
          <cell r="B85" t="str">
            <v>Dreno profundo D=0,20m com enchimento de areia, escavação em material 1ª categoria (DPS-01), inclusive transporte da areia e do tubo</v>
          </cell>
          <cell r="C85">
            <v>2340</v>
          </cell>
          <cell r="D85">
            <v>56.9</v>
          </cell>
          <cell r="E85">
            <v>133146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1540</v>
          </cell>
          <cell r="M85">
            <v>87626</v>
          </cell>
          <cell r="N85">
            <v>800</v>
          </cell>
          <cell r="O85">
            <v>45520</v>
          </cell>
          <cell r="P85">
            <v>0</v>
          </cell>
          <cell r="Q85">
            <v>0</v>
          </cell>
        </row>
        <row r="86">
          <cell r="A86">
            <v>40678</v>
          </cell>
          <cell r="B86" t="str">
            <v>Descida d'agua concreto armado (calha) c/ caiação (DSA-01A) canal</v>
          </cell>
          <cell r="C86">
            <v>11</v>
          </cell>
          <cell r="D86">
            <v>301.61</v>
          </cell>
          <cell r="E86">
            <v>3317.71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424.6</v>
          </cell>
          <cell r="K86">
            <v>128063.6</v>
          </cell>
          <cell r="L86">
            <v>0</v>
          </cell>
          <cell r="M86">
            <v>0</v>
          </cell>
          <cell r="N86">
            <v>435.6</v>
          </cell>
          <cell r="O86">
            <v>131381.31</v>
          </cell>
          <cell r="P86">
            <v>424.6</v>
          </cell>
          <cell r="Q86">
            <v>128063.6</v>
          </cell>
        </row>
        <row r="87">
          <cell r="A87">
            <v>40673</v>
          </cell>
          <cell r="B87" t="str">
            <v>Entrada para descida d'água EDA-01</v>
          </cell>
          <cell r="C87">
            <v>1</v>
          </cell>
          <cell r="D87">
            <v>68.260000000000005</v>
          </cell>
          <cell r="E87">
            <v>68.260000000000005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132</v>
          </cell>
          <cell r="K87">
            <v>9010.32</v>
          </cell>
          <cell r="L87">
            <v>0</v>
          </cell>
          <cell r="M87">
            <v>0</v>
          </cell>
          <cell r="N87">
            <v>133</v>
          </cell>
          <cell r="O87">
            <v>9078.58</v>
          </cell>
          <cell r="P87">
            <v>132</v>
          </cell>
          <cell r="Q87">
            <v>9010.32</v>
          </cell>
        </row>
        <row r="88">
          <cell r="A88">
            <v>40674</v>
          </cell>
          <cell r="B88" t="str">
            <v>Entrada para descida d'água EDA-02</v>
          </cell>
          <cell r="C88">
            <v>3</v>
          </cell>
          <cell r="D88">
            <v>72.64</v>
          </cell>
          <cell r="E88">
            <v>217.92000000000002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12</v>
          </cell>
          <cell r="K88">
            <v>871.68</v>
          </cell>
          <cell r="L88">
            <v>0</v>
          </cell>
          <cell r="M88">
            <v>0</v>
          </cell>
          <cell r="N88">
            <v>15</v>
          </cell>
          <cell r="O88">
            <v>1089.5999999999999</v>
          </cell>
          <cell r="P88">
            <v>12</v>
          </cell>
          <cell r="Q88">
            <v>871.68</v>
          </cell>
        </row>
        <row r="89">
          <cell r="A89">
            <v>40680</v>
          </cell>
          <cell r="B89" t="str">
            <v>Descida d'água concreto simples (degraus) c/caiação (DSA-03) degrau</v>
          </cell>
          <cell r="C89">
            <v>0</v>
          </cell>
          <cell r="D89">
            <v>226.37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</v>
          </cell>
          <cell r="K89">
            <v>2942.81</v>
          </cell>
          <cell r="L89">
            <v>0</v>
          </cell>
          <cell r="M89">
            <v>0</v>
          </cell>
          <cell r="N89">
            <v>13</v>
          </cell>
          <cell r="O89">
            <v>2942.81</v>
          </cell>
          <cell r="P89">
            <v>13</v>
          </cell>
          <cell r="Q89">
            <v>2942.81</v>
          </cell>
        </row>
        <row r="90">
          <cell r="A90">
            <v>40706</v>
          </cell>
          <cell r="B90" t="str">
            <v>Transposição de segmento de sarjeta - TSS 01, inclusive transporte do tubo de concreto</v>
          </cell>
          <cell r="C90">
            <v>609</v>
          </cell>
          <cell r="D90">
            <v>217.08</v>
          </cell>
          <cell r="E90">
            <v>132201.72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555</v>
          </cell>
          <cell r="M90">
            <v>120479.4</v>
          </cell>
          <cell r="N90">
            <v>54</v>
          </cell>
          <cell r="O90">
            <v>11722.32</v>
          </cell>
          <cell r="P90">
            <v>0</v>
          </cell>
          <cell r="Q90">
            <v>0</v>
          </cell>
        </row>
        <row r="91">
          <cell r="A91">
            <v>40698</v>
          </cell>
          <cell r="B91" t="str">
            <v>Valeta de proteção de aterro enleivada (VPA-01 DNIT)</v>
          </cell>
          <cell r="C91">
            <v>6031</v>
          </cell>
          <cell r="D91">
            <v>46</v>
          </cell>
          <cell r="E91">
            <v>277426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6031</v>
          </cell>
          <cell r="O91">
            <v>277426</v>
          </cell>
          <cell r="P91">
            <v>0</v>
          </cell>
          <cell r="Q91">
            <v>0</v>
          </cell>
        </row>
        <row r="92">
          <cell r="A92">
            <v>40661</v>
          </cell>
          <cell r="B92" t="str">
            <v>Meio fio de concreto MFC 01, inclusive caiação</v>
          </cell>
          <cell r="C92">
            <v>0</v>
          </cell>
          <cell r="D92">
            <v>71.81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103</v>
          </cell>
          <cell r="K92">
            <v>7396.43</v>
          </cell>
          <cell r="L92">
            <v>0</v>
          </cell>
          <cell r="M92">
            <v>0</v>
          </cell>
          <cell r="N92">
            <v>103</v>
          </cell>
          <cell r="O92">
            <v>7396.43</v>
          </cell>
          <cell r="P92">
            <v>103</v>
          </cell>
          <cell r="Q92">
            <v>7396.43</v>
          </cell>
        </row>
        <row r="93">
          <cell r="A93">
            <v>40662</v>
          </cell>
          <cell r="B93" t="str">
            <v>Meio fio de concreto MFC 05, inclusive caiação</v>
          </cell>
          <cell r="C93">
            <v>5620</v>
          </cell>
          <cell r="D93">
            <v>32.83</v>
          </cell>
          <cell r="E93">
            <v>184504.59999999998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14039.801500000001</v>
          </cell>
          <cell r="K93">
            <v>460926.68</v>
          </cell>
          <cell r="L93">
            <v>0</v>
          </cell>
          <cell r="M93">
            <v>0</v>
          </cell>
          <cell r="N93">
            <v>19659.801500000001</v>
          </cell>
          <cell r="O93">
            <v>645431.29</v>
          </cell>
          <cell r="P93">
            <v>14039.801500000001</v>
          </cell>
          <cell r="Q93">
            <v>460926.68</v>
          </cell>
        </row>
        <row r="94">
          <cell r="A94">
            <v>40373</v>
          </cell>
          <cell r="B94" t="str">
            <v>Demolição manual de concreto simples ou ciclópico</v>
          </cell>
          <cell r="C94">
            <v>0</v>
          </cell>
          <cell r="D94">
            <v>153.66999999999999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674.36009999999999</v>
          </cell>
          <cell r="K94">
            <v>103628.91</v>
          </cell>
          <cell r="L94">
            <v>0</v>
          </cell>
          <cell r="M94">
            <v>0</v>
          </cell>
          <cell r="N94">
            <v>674.36009999999999</v>
          </cell>
          <cell r="O94">
            <v>103628.90000000001</v>
          </cell>
          <cell r="P94">
            <v>674.36009999999999</v>
          </cell>
          <cell r="Q94">
            <v>103628.91</v>
          </cell>
        </row>
        <row r="95">
          <cell r="A95">
            <v>40734</v>
          </cell>
          <cell r="B95" t="str">
            <v>Dissipador de energia aplicado a saída de bueiro/descida d'água de aterro (DEB-03)</v>
          </cell>
          <cell r="C95">
            <v>0</v>
          </cell>
          <cell r="D95">
            <v>1531.4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>
            <v>1531.4</v>
          </cell>
          <cell r="L95">
            <v>0</v>
          </cell>
          <cell r="M95">
            <v>0</v>
          </cell>
          <cell r="N95">
            <v>1</v>
          </cell>
          <cell r="O95">
            <v>1531.4</v>
          </cell>
          <cell r="P95">
            <v>1</v>
          </cell>
          <cell r="Q95">
            <v>1531.4</v>
          </cell>
        </row>
        <row r="96">
          <cell r="A96">
            <v>41336</v>
          </cell>
          <cell r="B96" t="str">
            <v xml:space="preserve">Sarjeta de Concreto SCC 40/15 </v>
          </cell>
          <cell r="C96">
            <v>41677</v>
          </cell>
          <cell r="D96">
            <v>58.28</v>
          </cell>
          <cell r="E96">
            <v>2428935.56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41536</v>
          </cell>
          <cell r="M96">
            <v>2420718.08</v>
          </cell>
          <cell r="N96">
            <v>141</v>
          </cell>
          <cell r="O96">
            <v>8217.48</v>
          </cell>
          <cell r="P96">
            <v>0</v>
          </cell>
          <cell r="Q96">
            <v>0</v>
          </cell>
        </row>
        <row r="97">
          <cell r="A97">
            <v>41161</v>
          </cell>
          <cell r="B97" t="str">
            <v>Caixa boca de lobo pré-moldado 1,20 x 1,20m</v>
          </cell>
          <cell r="C97">
            <v>0</v>
          </cell>
          <cell r="D97">
            <v>2776.33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24</v>
          </cell>
          <cell r="K97">
            <v>66631.92</v>
          </cell>
          <cell r="L97">
            <v>0</v>
          </cell>
          <cell r="M97">
            <v>0</v>
          </cell>
          <cell r="N97">
            <v>24</v>
          </cell>
          <cell r="O97">
            <v>66631.92</v>
          </cell>
          <cell r="P97">
            <v>24</v>
          </cell>
          <cell r="Q97">
            <v>66631.92</v>
          </cell>
        </row>
        <row r="98">
          <cell r="A98">
            <v>40258</v>
          </cell>
          <cell r="B98" t="str">
            <v>Escavação Manual em mat. 1ª cat. H= 0,00 a 1,50m</v>
          </cell>
          <cell r="C98">
            <v>104</v>
          </cell>
          <cell r="D98">
            <v>46.02</v>
          </cell>
          <cell r="E98">
            <v>4786.08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104</v>
          </cell>
          <cell r="O98">
            <v>4786.08</v>
          </cell>
          <cell r="P98">
            <v>0</v>
          </cell>
          <cell r="Q98">
            <v>0</v>
          </cell>
        </row>
        <row r="99">
          <cell r="A99">
            <v>40282</v>
          </cell>
          <cell r="B99" t="str">
            <v xml:space="preserve">Escavação mecânica em material de 1ª categoria H=0,00 a 1,50 m </v>
          </cell>
          <cell r="C99">
            <v>1044</v>
          </cell>
          <cell r="D99">
            <v>11.56</v>
          </cell>
          <cell r="E99">
            <v>12068.640000000001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1044</v>
          </cell>
          <cell r="O99">
            <v>12068.64</v>
          </cell>
          <cell r="P99">
            <v>0</v>
          </cell>
          <cell r="Q99">
            <v>0</v>
          </cell>
        </row>
        <row r="100">
          <cell r="A100">
            <v>40656</v>
          </cell>
          <cell r="B100" t="str">
            <v>Boca de saída de dreno profundo BSD-01</v>
          </cell>
          <cell r="C100">
            <v>7</v>
          </cell>
          <cell r="D100">
            <v>202.67</v>
          </cell>
          <cell r="E100">
            <v>1418.6899999999998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7</v>
          </cell>
          <cell r="O100">
            <v>1418.69</v>
          </cell>
          <cell r="P100">
            <v>0</v>
          </cell>
          <cell r="Q100">
            <v>0</v>
          </cell>
        </row>
        <row r="101">
          <cell r="A101">
            <v>40666</v>
          </cell>
          <cell r="B101" t="str">
            <v>Sarjeta de concreto  DP-1 (0,081 m³/m) calha triangular, inclusive caiação</v>
          </cell>
          <cell r="C101">
            <v>0</v>
          </cell>
          <cell r="D101">
            <v>54.63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240.4</v>
          </cell>
          <cell r="K101">
            <v>13133.05</v>
          </cell>
          <cell r="L101">
            <v>0</v>
          </cell>
          <cell r="M101">
            <v>0</v>
          </cell>
          <cell r="N101">
            <v>240.4</v>
          </cell>
          <cell r="O101">
            <v>13133.05</v>
          </cell>
          <cell r="P101">
            <v>240.4</v>
          </cell>
          <cell r="Q101">
            <v>13133.05</v>
          </cell>
        </row>
        <row r="102">
          <cell r="A102">
            <v>40747</v>
          </cell>
          <cell r="B102" t="str">
            <v>Remoção de bueiros existentes</v>
          </cell>
          <cell r="C102">
            <v>28</v>
          </cell>
          <cell r="D102">
            <v>100.66</v>
          </cell>
          <cell r="E102">
            <v>2818.48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28</v>
          </cell>
          <cell r="O102">
            <v>2818.48</v>
          </cell>
          <cell r="P102">
            <v>0</v>
          </cell>
          <cell r="Q102">
            <v>0</v>
          </cell>
        </row>
        <row r="103">
          <cell r="A103">
            <v>60022</v>
          </cell>
          <cell r="B103" t="str">
            <v>LOCAL COM DMT de 10,1 a 15,0 km (Caminhão basculante) 0,546XP+0,579XR+1,231 (XP=1,00 XR=12,90)</v>
          </cell>
          <cell r="C103">
            <v>10</v>
          </cell>
          <cell r="D103">
            <v>9.24</v>
          </cell>
          <cell r="E103">
            <v>92.4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10</v>
          </cell>
          <cell r="O103">
            <v>92.4</v>
          </cell>
          <cell r="P103">
            <v>0</v>
          </cell>
          <cell r="Q103">
            <v>0</v>
          </cell>
        </row>
        <row r="104">
          <cell r="A104">
            <v>40302</v>
          </cell>
          <cell r="B104" t="str">
            <v>Reaterro de cavas c/ compactação manual (apiloamento)</v>
          </cell>
          <cell r="C104">
            <v>21</v>
          </cell>
          <cell r="D104">
            <v>48.38</v>
          </cell>
          <cell r="E104">
            <v>1015.98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21</v>
          </cell>
          <cell r="O104">
            <v>1015.98</v>
          </cell>
          <cell r="P104">
            <v>0</v>
          </cell>
          <cell r="Q104">
            <v>0</v>
          </cell>
        </row>
        <row r="105">
          <cell r="A105">
            <v>99001</v>
          </cell>
          <cell r="B105" t="str">
            <v>Tampa de concreto para caixa coletora</v>
          </cell>
          <cell r="C105">
            <v>5</v>
          </cell>
          <cell r="D105">
            <v>175.37</v>
          </cell>
          <cell r="E105">
            <v>876.85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8</v>
          </cell>
          <cell r="K105">
            <v>1402.96</v>
          </cell>
          <cell r="L105">
            <v>0</v>
          </cell>
          <cell r="M105">
            <v>0</v>
          </cell>
          <cell r="N105">
            <v>13</v>
          </cell>
          <cell r="O105">
            <v>2279.81</v>
          </cell>
          <cell r="P105">
            <v>8</v>
          </cell>
          <cell r="Q105">
            <v>1402.96</v>
          </cell>
        </row>
        <row r="107">
          <cell r="A107">
            <v>40971</v>
          </cell>
          <cell r="B107" t="str">
            <v xml:space="preserve">Emulex RR-2C (SBR), Fornecimento - (Revestimento) </v>
          </cell>
          <cell r="C107">
            <v>739.2</v>
          </cell>
          <cell r="D107">
            <v>1220</v>
          </cell>
          <cell r="E107">
            <v>901824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739.2</v>
          </cell>
          <cell r="M107">
            <v>901824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40969</v>
          </cell>
          <cell r="B108" t="str">
            <v xml:space="preserve">Emulsão RR-2C, Fornecimento - (Capa Selante e Revestimento) </v>
          </cell>
          <cell r="C108">
            <v>123.2</v>
          </cell>
          <cell r="D108">
            <v>1178</v>
          </cell>
          <cell r="E108">
            <v>145129.60000000001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688.84999999999991</v>
          </cell>
          <cell r="K108">
            <v>811465.3</v>
          </cell>
          <cell r="L108">
            <v>0</v>
          </cell>
          <cell r="M108">
            <v>0</v>
          </cell>
          <cell r="N108">
            <v>812.05</v>
          </cell>
          <cell r="O108">
            <v>956594.9</v>
          </cell>
          <cell r="P108">
            <v>688.84999999999991</v>
          </cell>
          <cell r="Q108">
            <v>811465.3</v>
          </cell>
        </row>
        <row r="110">
          <cell r="A110">
            <v>40975</v>
          </cell>
          <cell r="B110" t="str">
            <v xml:space="preserve">Emulsão RR-1C, Forneciento - (Pintura de ligação) </v>
          </cell>
          <cell r="C110">
            <v>98.6</v>
          </cell>
          <cell r="D110">
            <v>1128</v>
          </cell>
          <cell r="E110">
            <v>111220.79999999999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98.6</v>
          </cell>
          <cell r="M110">
            <v>111220.8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40968</v>
          </cell>
          <cell r="B111" t="str">
            <v>CM-30, Fornecimento</v>
          </cell>
          <cell r="C111">
            <v>295.7</v>
          </cell>
          <cell r="D111">
            <v>1876</v>
          </cell>
          <cell r="E111">
            <v>554733.19999999995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4.0520000000000209</v>
          </cell>
          <cell r="K111">
            <v>7601.55</v>
          </cell>
          <cell r="L111">
            <v>0</v>
          </cell>
          <cell r="M111">
            <v>0</v>
          </cell>
          <cell r="N111">
            <v>299.75200000000001</v>
          </cell>
          <cell r="O111">
            <v>562334.75</v>
          </cell>
          <cell r="P111">
            <v>4.0520000000000209</v>
          </cell>
          <cell r="Q111">
            <v>7601.55</v>
          </cell>
        </row>
        <row r="112">
          <cell r="A112">
            <v>42521</v>
          </cell>
          <cell r="B112" t="str">
            <v>Bonificação de 20,14% sobre Materiais Betuminosos nos municipios com ISS = 3,00%</v>
          </cell>
          <cell r="C112">
            <v>0.20100000000000001</v>
          </cell>
          <cell r="D112">
            <v>1712907.6</v>
          </cell>
          <cell r="E112">
            <v>344294.42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0.20100000000000001</v>
          </cell>
          <cell r="M112">
            <v>-38989.56</v>
          </cell>
          <cell r="N112">
            <v>0.20100000000000001</v>
          </cell>
          <cell r="O112">
            <v>305304.86</v>
          </cell>
          <cell r="P112">
            <v>0</v>
          </cell>
          <cell r="Q112">
            <v>0</v>
          </cell>
        </row>
        <row r="114">
          <cell r="A114">
            <v>40911</v>
          </cell>
          <cell r="B114" t="str">
            <v xml:space="preserve">Calçada de concreto </v>
          </cell>
          <cell r="C114">
            <v>8400</v>
          </cell>
          <cell r="D114">
            <v>23</v>
          </cell>
          <cell r="E114">
            <v>193200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8400</v>
          </cell>
          <cell r="O114">
            <v>193200</v>
          </cell>
          <cell r="P114">
            <v>0</v>
          </cell>
          <cell r="Q114">
            <v>0</v>
          </cell>
        </row>
        <row r="115">
          <cell r="A115">
            <v>40902</v>
          </cell>
          <cell r="B115" t="str">
            <v>Deslocamento de cerca de madeira com 4 fios de arame</v>
          </cell>
          <cell r="C115">
            <v>48243</v>
          </cell>
          <cell r="D115">
            <v>2.89</v>
          </cell>
          <cell r="E115">
            <v>139422.27000000002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48243</v>
          </cell>
          <cell r="M115">
            <v>139422.26999999999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40903</v>
          </cell>
          <cell r="B116" t="str">
            <v>Cerca de arame farpado 4 fios com postes cada 2,5 m, esticadores de concreto a cada 25,0 m</v>
          </cell>
          <cell r="C116">
            <v>5360</v>
          </cell>
          <cell r="D116">
            <v>18.329999999999998</v>
          </cell>
          <cell r="E116">
            <v>98248.799999999988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5360</v>
          </cell>
          <cell r="M116">
            <v>98248.8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41365</v>
          </cell>
          <cell r="B117" t="str">
            <v>Cerca de arame farpado 4 fios com mourões, cada 2,5 m, esticadores de madeira a cada 60,0 m, inclusive transporte do arame farpado e mourão.</v>
          </cell>
          <cell r="C117">
            <v>0</v>
          </cell>
          <cell r="D117">
            <v>8.75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53603</v>
          </cell>
          <cell r="K117">
            <v>469026.25</v>
          </cell>
          <cell r="L117">
            <v>0</v>
          </cell>
          <cell r="M117">
            <v>0</v>
          </cell>
          <cell r="N117">
            <v>53603</v>
          </cell>
          <cell r="O117">
            <v>469026.25</v>
          </cell>
          <cell r="P117">
            <v>53603</v>
          </cell>
          <cell r="Q117">
            <v>469026.25</v>
          </cell>
        </row>
        <row r="118">
          <cell r="A118">
            <v>40908</v>
          </cell>
          <cell r="B118" t="str">
            <v>Mata-burro</v>
          </cell>
          <cell r="C118">
            <v>0</v>
          </cell>
          <cell r="D118">
            <v>4867.51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>
            <v>4867.51</v>
          </cell>
          <cell r="L118">
            <v>0</v>
          </cell>
          <cell r="M118">
            <v>0</v>
          </cell>
          <cell r="N118">
            <v>1</v>
          </cell>
          <cell r="O118">
            <v>4867.51</v>
          </cell>
          <cell r="P118">
            <v>1</v>
          </cell>
          <cell r="Q118">
            <v>4867.51</v>
          </cell>
        </row>
        <row r="119">
          <cell r="A119">
            <v>41109</v>
          </cell>
          <cell r="B119" t="str">
            <v>Demolição de cerca de madeira com 4 fios</v>
          </cell>
          <cell r="C119">
            <v>5360</v>
          </cell>
          <cell r="D119">
            <v>2.02</v>
          </cell>
          <cell r="E119">
            <v>10827.2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48243</v>
          </cell>
          <cell r="K119">
            <v>97450.86</v>
          </cell>
          <cell r="L119">
            <v>0</v>
          </cell>
          <cell r="M119">
            <v>0</v>
          </cell>
          <cell r="N119">
            <v>53603</v>
          </cell>
          <cell r="O119">
            <v>108278.06</v>
          </cell>
          <cell r="P119">
            <v>48243</v>
          </cell>
          <cell r="Q119">
            <v>97450.86</v>
          </cell>
        </row>
        <row r="120">
          <cell r="A120">
            <v>40929</v>
          </cell>
          <cell r="B120" t="str">
            <v xml:space="preserve">Defensa metálica (1 lamina com espessura = 3 mm), fornecimento e colocação </v>
          </cell>
          <cell r="C120">
            <v>940</v>
          </cell>
          <cell r="D120">
            <v>132.32</v>
          </cell>
          <cell r="E120">
            <v>124380.79999999999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940</v>
          </cell>
          <cell r="O120">
            <v>124380.8</v>
          </cell>
          <cell r="P120">
            <v>0</v>
          </cell>
          <cell r="Q120">
            <v>0</v>
          </cell>
        </row>
        <row r="121">
          <cell r="A121">
            <v>40372</v>
          </cell>
          <cell r="B121" t="str">
            <v>Demolição manual alvenaria tijolo furado assentado com argamassa</v>
          </cell>
          <cell r="C121">
            <v>284</v>
          </cell>
          <cell r="D121">
            <v>128.6</v>
          </cell>
          <cell r="E121">
            <v>36522.400000000001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271.20499999999998</v>
          </cell>
          <cell r="M121">
            <v>34876.949999999997</v>
          </cell>
          <cell r="N121">
            <v>12.795000000000016</v>
          </cell>
          <cell r="O121">
            <v>1645.43</v>
          </cell>
          <cell r="P121">
            <v>0</v>
          </cell>
          <cell r="Q121">
            <v>0</v>
          </cell>
        </row>
        <row r="122">
          <cell r="A122">
            <v>41575</v>
          </cell>
          <cell r="B122" t="str">
            <v>Alvenaria de bloc (39x19x09) cm espessura 09 cm</v>
          </cell>
          <cell r="C122">
            <v>1893</v>
          </cell>
          <cell r="D122">
            <v>42.89</v>
          </cell>
          <cell r="E122">
            <v>81190.77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1799.952</v>
          </cell>
          <cell r="M122">
            <v>77199.930000000008</v>
          </cell>
          <cell r="N122">
            <v>93.048000000000002</v>
          </cell>
          <cell r="O122">
            <v>3990.82</v>
          </cell>
          <cell r="P122">
            <v>0</v>
          </cell>
          <cell r="Q122">
            <v>0</v>
          </cell>
        </row>
        <row r="123">
          <cell r="A123">
            <v>40377</v>
          </cell>
          <cell r="B123" t="str">
            <v>Chapisco com argamassa de cimento e areia no traço 1:3</v>
          </cell>
          <cell r="C123">
            <v>3786</v>
          </cell>
          <cell r="D123">
            <v>4.5</v>
          </cell>
          <cell r="E123">
            <v>17037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3767.395</v>
          </cell>
          <cell r="M123">
            <v>16953.260000000002</v>
          </cell>
          <cell r="N123">
            <v>18.605000000000018</v>
          </cell>
          <cell r="O123">
            <v>83.72</v>
          </cell>
          <cell r="P123">
            <v>0</v>
          </cell>
          <cell r="Q123">
            <v>0</v>
          </cell>
        </row>
        <row r="124">
          <cell r="A124">
            <v>41244</v>
          </cell>
          <cell r="B124" t="str">
            <v>Pintura em látex acrílica em parede externa, sem massa corrida, três demãos</v>
          </cell>
          <cell r="C124">
            <v>3786</v>
          </cell>
          <cell r="D124">
            <v>13.61</v>
          </cell>
          <cell r="E124">
            <v>51527.46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3786</v>
          </cell>
          <cell r="M124">
            <v>51527.46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40910</v>
          </cell>
          <cell r="B125" t="str">
            <v>Abrigo de ônibus - Rodovia Rural - 3,40 m x 6,00 m</v>
          </cell>
          <cell r="C125">
            <v>8</v>
          </cell>
          <cell r="D125">
            <v>9575.9</v>
          </cell>
          <cell r="E125">
            <v>76607.199999999997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</v>
          </cell>
          <cell r="O125">
            <v>76607.199999999997</v>
          </cell>
          <cell r="P125">
            <v>0</v>
          </cell>
          <cell r="Q125">
            <v>0</v>
          </cell>
        </row>
        <row r="127">
          <cell r="A127">
            <v>42202</v>
          </cell>
          <cell r="B127" t="str">
            <v xml:space="preserve">Arborização para paisagismo (mudas viveiro de espera) com Altura até 150cm - (Paisagismo) </v>
          </cell>
          <cell r="C127">
            <v>393</v>
          </cell>
          <cell r="D127">
            <v>75.8</v>
          </cell>
          <cell r="E127">
            <v>29789.399999999998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393</v>
          </cell>
          <cell r="O127">
            <v>29789.4</v>
          </cell>
          <cell r="P127">
            <v>0</v>
          </cell>
          <cell r="Q127">
            <v>0</v>
          </cell>
        </row>
        <row r="128">
          <cell r="A128">
            <v>42200</v>
          </cell>
          <cell r="B128" t="str">
            <v>Hidrossemadura simples - (Taludes de corte e aterro)</v>
          </cell>
          <cell r="C128">
            <v>56510</v>
          </cell>
          <cell r="D128">
            <v>2.1</v>
          </cell>
          <cell r="E128">
            <v>118671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72879.847999999998</v>
          </cell>
          <cell r="K128">
            <v>153047.67999999999</v>
          </cell>
          <cell r="L128">
            <v>0</v>
          </cell>
          <cell r="M128">
            <v>0</v>
          </cell>
          <cell r="N128">
            <v>129389.848</v>
          </cell>
          <cell r="O128">
            <v>271718.68</v>
          </cell>
          <cell r="P128">
            <v>72879.847999999998</v>
          </cell>
          <cell r="Q128">
            <v>153047.67999999999</v>
          </cell>
        </row>
        <row r="129">
          <cell r="A129">
            <v>42200</v>
          </cell>
          <cell r="B129" t="str">
            <v>Hidrossemadura simples em taludes - (Jazida)</v>
          </cell>
          <cell r="C129">
            <v>0</v>
          </cell>
          <cell r="D129">
            <v>2.1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147280</v>
          </cell>
          <cell r="K129">
            <v>309288</v>
          </cell>
          <cell r="L129">
            <v>0</v>
          </cell>
          <cell r="M129">
            <v>0</v>
          </cell>
          <cell r="N129">
            <v>147280</v>
          </cell>
          <cell r="O129">
            <v>309288</v>
          </cell>
          <cell r="P129">
            <v>147280</v>
          </cell>
          <cell r="Q129">
            <v>309288</v>
          </cell>
        </row>
        <row r="130">
          <cell r="A130">
            <v>42200</v>
          </cell>
          <cell r="B130" t="str">
            <v>Hidrossemadura simples em taludes - (Interseções)</v>
          </cell>
          <cell r="C130">
            <v>6500</v>
          </cell>
          <cell r="D130">
            <v>2.1</v>
          </cell>
          <cell r="E130">
            <v>13650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6500</v>
          </cell>
          <cell r="O130">
            <v>13650</v>
          </cell>
          <cell r="P130">
            <v>0</v>
          </cell>
          <cell r="Q130">
            <v>0</v>
          </cell>
        </row>
        <row r="131">
          <cell r="A131">
            <v>42200</v>
          </cell>
          <cell r="B131" t="str">
            <v>Hidrossemadura simples em taludes - (Canteiro)</v>
          </cell>
          <cell r="C131">
            <v>5445</v>
          </cell>
          <cell r="D131">
            <v>2.1</v>
          </cell>
          <cell r="E131">
            <v>11434.5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5445</v>
          </cell>
          <cell r="O131">
            <v>11434.5</v>
          </cell>
          <cell r="P131">
            <v>0</v>
          </cell>
          <cell r="Q131">
            <v>0</v>
          </cell>
        </row>
        <row r="132">
          <cell r="A132">
            <v>42039</v>
          </cell>
          <cell r="B132" t="str">
            <v>Revestimento vegetal por hidrossemeadura com manta de fibras vegetais (Jazidas)</v>
          </cell>
          <cell r="C132">
            <v>243695</v>
          </cell>
          <cell r="D132">
            <v>8.6999999999999993</v>
          </cell>
          <cell r="E132">
            <v>2120146.5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243695</v>
          </cell>
          <cell r="M132">
            <v>2120146.5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42200</v>
          </cell>
          <cell r="B133" t="str">
            <v>Hidrossemadura simples em taludes - (Bota-Fora)</v>
          </cell>
          <cell r="C133">
            <v>785</v>
          </cell>
          <cell r="D133">
            <v>2.1</v>
          </cell>
          <cell r="E133">
            <v>1648.5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107537.85</v>
          </cell>
          <cell r="K133">
            <v>225829.48</v>
          </cell>
          <cell r="L133">
            <v>0</v>
          </cell>
          <cell r="M133">
            <v>0</v>
          </cell>
          <cell r="N133">
            <v>108322.85</v>
          </cell>
          <cell r="O133">
            <v>227477.98</v>
          </cell>
          <cell r="P133">
            <v>107537.85</v>
          </cell>
          <cell r="Q133">
            <v>225829.48</v>
          </cell>
        </row>
        <row r="134">
          <cell r="A134">
            <v>42202</v>
          </cell>
          <cell r="B134" t="str">
            <v xml:space="preserve">Arborização para paisagismo (mudas viveiro de espera) com Altura até 150cm - (Compensação Ambiental ) </v>
          </cell>
          <cell r="C134">
            <v>194</v>
          </cell>
          <cell r="D134">
            <v>84.22</v>
          </cell>
          <cell r="E134">
            <v>16338.68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194</v>
          </cell>
          <cell r="O134">
            <v>16338.68</v>
          </cell>
          <cell r="P134">
            <v>0</v>
          </cell>
          <cell r="Q134">
            <v>0</v>
          </cell>
        </row>
        <row r="135">
          <cell r="A135">
            <v>42041</v>
          </cell>
          <cell r="B135" t="str">
            <v>Barreira de siltagem com mourões diâm. 0,10m e altura 1,60m, 1 de reaproveitamento</v>
          </cell>
          <cell r="C135">
            <v>163</v>
          </cell>
          <cell r="D135">
            <v>21.3</v>
          </cell>
          <cell r="E135">
            <v>3471.9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163</v>
          </cell>
          <cell r="O135">
            <v>3471.9</v>
          </cell>
          <cell r="P135">
            <v>0</v>
          </cell>
          <cell r="Q135">
            <v>0</v>
          </cell>
        </row>
        <row r="136">
          <cell r="A136">
            <v>40953</v>
          </cell>
          <cell r="B136" t="str">
            <v xml:space="preserve">Cerca de tela galvanizada fio 12 malha 3" x 3", com altura de 1,80 m - Passagem de animais </v>
          </cell>
          <cell r="C136">
            <v>440</v>
          </cell>
          <cell r="D136">
            <v>51.9</v>
          </cell>
          <cell r="E136">
            <v>22836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440</v>
          </cell>
          <cell r="O136">
            <v>22836</v>
          </cell>
          <cell r="P136">
            <v>0</v>
          </cell>
          <cell r="Q136">
            <v>0</v>
          </cell>
        </row>
        <row r="137">
          <cell r="A137">
            <v>42206</v>
          </cell>
          <cell r="B137" t="str">
            <v>Grama em placas, fornecimento e plantio (sem fixação com estacas)</v>
          </cell>
          <cell r="C137">
            <v>9620</v>
          </cell>
          <cell r="D137">
            <v>11</v>
          </cell>
          <cell r="E137">
            <v>105820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9620</v>
          </cell>
          <cell r="O137">
            <v>105820</v>
          </cell>
          <cell r="P137">
            <v>0</v>
          </cell>
          <cell r="Q137">
            <v>0</v>
          </cell>
        </row>
        <row r="138">
          <cell r="A138">
            <v>40167</v>
          </cell>
          <cell r="B138" t="str">
            <v>Limpeza, desmatamento e destocamento de árvores com diâmetro até 15 cm, com trator de esteira - Sup. Veg. Estág. Méd/Advanç. E APPs</v>
          </cell>
          <cell r="C138">
            <v>869</v>
          </cell>
          <cell r="D138">
            <v>0.23</v>
          </cell>
          <cell r="E138">
            <v>199.87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869</v>
          </cell>
          <cell r="M138">
            <v>199.87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40044</v>
          </cell>
          <cell r="B139" t="str">
            <v>Reunião de comunicação social inclusive material de consumo</v>
          </cell>
          <cell r="C139">
            <v>1</v>
          </cell>
          <cell r="D139">
            <v>4459.3599999999997</v>
          </cell>
          <cell r="E139">
            <v>4459.3599999999997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</v>
          </cell>
          <cell r="O139">
            <v>4459.3599999999997</v>
          </cell>
          <cell r="P139">
            <v>0</v>
          </cell>
          <cell r="Q139">
            <v>0</v>
          </cell>
        </row>
        <row r="142">
          <cell r="A142">
            <v>40939</v>
          </cell>
          <cell r="B142" t="str">
            <v>Sinalização vertical com chapa em poliéster (e=2,3mm) reforçada com fibra de vidro, inclusive suporte de madeira.</v>
          </cell>
          <cell r="C142">
            <v>382</v>
          </cell>
          <cell r="D142">
            <v>606.16999999999996</v>
          </cell>
          <cell r="E142">
            <v>231556.93999999997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382</v>
          </cell>
          <cell r="O142">
            <v>231556.94</v>
          </cell>
          <cell r="P142">
            <v>0</v>
          </cell>
          <cell r="Q142">
            <v>0</v>
          </cell>
        </row>
        <row r="143">
          <cell r="A143">
            <v>40926</v>
          </cell>
          <cell r="B143" t="str">
            <v xml:space="preserve">Sinalização Horizontal TMD = 600, vida útil 2 a 3 anos, taxa = 0,80 L/m² </v>
          </cell>
          <cell r="C143">
            <v>15814</v>
          </cell>
          <cell r="D143">
            <v>12.52</v>
          </cell>
          <cell r="E143">
            <v>197991.28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15814</v>
          </cell>
          <cell r="O143">
            <v>197991.28</v>
          </cell>
          <cell r="P143">
            <v>0</v>
          </cell>
          <cell r="Q143">
            <v>0</v>
          </cell>
        </row>
        <row r="144">
          <cell r="A144">
            <v>41526</v>
          </cell>
          <cell r="B144" t="str">
            <v>Pintura acrílica sobre capa asfásltica (Ciclovia)</v>
          </cell>
          <cell r="C144">
            <v>850</v>
          </cell>
          <cell r="D144">
            <v>7.73</v>
          </cell>
          <cell r="E144">
            <v>6570.5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850</v>
          </cell>
          <cell r="O144">
            <v>6570.5</v>
          </cell>
          <cell r="P144">
            <v>0</v>
          </cell>
          <cell r="Q144">
            <v>0</v>
          </cell>
        </row>
        <row r="145">
          <cell r="A145">
            <v>40933</v>
          </cell>
          <cell r="B145" t="str">
            <v xml:space="preserve">Tachão refletivo monodirecional, fornecimento e aplicação </v>
          </cell>
          <cell r="C145">
            <v>403</v>
          </cell>
          <cell r="D145">
            <v>29.44</v>
          </cell>
          <cell r="E145">
            <v>11864.32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496</v>
          </cell>
          <cell r="K145">
            <v>14602.24</v>
          </cell>
          <cell r="L145">
            <v>0</v>
          </cell>
          <cell r="M145">
            <v>0</v>
          </cell>
          <cell r="N145">
            <v>899</v>
          </cell>
          <cell r="O145">
            <v>26466.560000000001</v>
          </cell>
          <cell r="P145">
            <v>496</v>
          </cell>
          <cell r="Q145">
            <v>14602.24</v>
          </cell>
        </row>
        <row r="146">
          <cell r="A146">
            <v>40934</v>
          </cell>
          <cell r="B146" t="str">
            <v>Tacha refletiva birrefletorizada, fornecimento e aplicação</v>
          </cell>
          <cell r="C146">
            <v>11871</v>
          </cell>
          <cell r="D146">
            <v>11.07</v>
          </cell>
          <cell r="E146">
            <v>131411.97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798</v>
          </cell>
          <cell r="K146">
            <v>8833.86</v>
          </cell>
          <cell r="L146">
            <v>0</v>
          </cell>
          <cell r="M146">
            <v>0</v>
          </cell>
          <cell r="N146">
            <v>12669</v>
          </cell>
          <cell r="O146">
            <v>140245.82999999999</v>
          </cell>
          <cell r="P146">
            <v>798</v>
          </cell>
          <cell r="Q146">
            <v>8833.86</v>
          </cell>
        </row>
        <row r="147">
          <cell r="A147">
            <v>40935</v>
          </cell>
          <cell r="B147" t="str">
            <v>Tachão refletiva birrefletorizada, fornecimento e aplicação</v>
          </cell>
          <cell r="C147">
            <v>1817</v>
          </cell>
          <cell r="D147">
            <v>31.05</v>
          </cell>
          <cell r="E147">
            <v>56417.85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1817</v>
          </cell>
          <cell r="O147">
            <v>56417.85</v>
          </cell>
          <cell r="P147">
            <v>0</v>
          </cell>
          <cell r="Q147">
            <v>0</v>
          </cell>
        </row>
        <row r="149">
          <cell r="A149">
            <v>40937</v>
          </cell>
          <cell r="B149" t="str">
            <v>Sinalização vertical com chapa em esmalte sintético</v>
          </cell>
          <cell r="C149">
            <v>30</v>
          </cell>
          <cell r="D149">
            <v>382.99</v>
          </cell>
          <cell r="E149">
            <v>11489.7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54.620000000000005</v>
          </cell>
          <cell r="K149">
            <v>20918.91</v>
          </cell>
          <cell r="L149">
            <v>0</v>
          </cell>
          <cell r="M149">
            <v>0</v>
          </cell>
          <cell r="N149">
            <v>84.62</v>
          </cell>
          <cell r="O149">
            <v>32408.61</v>
          </cell>
          <cell r="P149">
            <v>54.620000000000005</v>
          </cell>
          <cell r="Q149">
            <v>20918.91</v>
          </cell>
        </row>
        <row r="150">
          <cell r="A150">
            <v>41202</v>
          </cell>
          <cell r="B150" t="str">
            <v xml:space="preserve">Sinalização noturna ( fio com lâmpada e balde ), fornecimento e instalção </v>
          </cell>
          <cell r="C150">
            <v>100</v>
          </cell>
          <cell r="D150">
            <v>17.829999999999998</v>
          </cell>
          <cell r="E150">
            <v>1782.9999999999998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100</v>
          </cell>
          <cell r="O150">
            <v>1783</v>
          </cell>
          <cell r="P150">
            <v>0</v>
          </cell>
          <cell r="Q150">
            <v>0</v>
          </cell>
        </row>
        <row r="151">
          <cell r="A151">
            <v>41359</v>
          </cell>
          <cell r="B151" t="str">
            <v>Sinalização de obras urbanas com tela de proteção de segurança de PVC cor laranja com suporte</v>
          </cell>
          <cell r="C151">
            <v>600</v>
          </cell>
          <cell r="D151">
            <v>25.11</v>
          </cell>
          <cell r="E151">
            <v>15066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600</v>
          </cell>
          <cell r="O151">
            <v>15066</v>
          </cell>
          <cell r="P151">
            <v>0</v>
          </cell>
          <cell r="Q151">
            <v>0</v>
          </cell>
        </row>
        <row r="152">
          <cell r="A152">
            <v>42046</v>
          </cell>
          <cell r="B152" t="str">
            <v>Cones para realização, fornecimento e colocação</v>
          </cell>
          <cell r="C152">
            <v>100</v>
          </cell>
          <cell r="D152">
            <v>14.06</v>
          </cell>
          <cell r="E152">
            <v>1406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100</v>
          </cell>
          <cell r="O152">
            <v>1406</v>
          </cell>
          <cell r="P152">
            <v>0</v>
          </cell>
          <cell r="Q152">
            <v>0</v>
          </cell>
        </row>
        <row r="154">
          <cell r="A154">
            <v>42531</v>
          </cell>
          <cell r="B154" t="str">
            <v>Equipe de Topografia ( Mão de Obra )</v>
          </cell>
          <cell r="C154">
            <v>30</v>
          </cell>
          <cell r="D154">
            <v>19183.349999999999</v>
          </cell>
          <cell r="E154">
            <v>575500.5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6</v>
          </cell>
          <cell r="K154">
            <v>115100.1</v>
          </cell>
          <cell r="L154">
            <v>0</v>
          </cell>
          <cell r="M154">
            <v>0</v>
          </cell>
          <cell r="N154">
            <v>36</v>
          </cell>
          <cell r="O154">
            <v>690600.6</v>
          </cell>
          <cell r="P154">
            <v>6</v>
          </cell>
          <cell r="Q154">
            <v>115100.1</v>
          </cell>
        </row>
        <row r="155">
          <cell r="A155">
            <v>42532</v>
          </cell>
          <cell r="B155" t="str">
            <v xml:space="preserve">Equipe de Laboratório ( Mão de Obra ) </v>
          </cell>
          <cell r="C155">
            <v>24</v>
          </cell>
          <cell r="D155">
            <v>14756.09</v>
          </cell>
          <cell r="E155">
            <v>354146.16000000003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24</v>
          </cell>
          <cell r="O155">
            <v>354146.16</v>
          </cell>
          <cell r="P155">
            <v>0</v>
          </cell>
          <cell r="Q155">
            <v>0</v>
          </cell>
        </row>
        <row r="157">
          <cell r="A157">
            <v>60008</v>
          </cell>
          <cell r="B157" t="str">
            <v>TR-303 (Mat. Asf. F. DNIT) 0,376XP+0,510XR+37,773 (XP=580,30  XR=12,90 )</v>
          </cell>
          <cell r="C157">
            <v>1256.7</v>
          </cell>
          <cell r="D157">
            <v>262.54000000000002</v>
          </cell>
          <cell r="E157">
            <v>329934.01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144.89845199999991</v>
          </cell>
          <cell r="M157">
            <v>38041.629999999997</v>
          </cell>
          <cell r="N157">
            <v>1111.8015480000001</v>
          </cell>
          <cell r="O157">
            <v>291892.49</v>
          </cell>
          <cell r="P157">
            <v>0</v>
          </cell>
          <cell r="Q157">
            <v>0</v>
          </cell>
        </row>
        <row r="159">
          <cell r="A159">
            <v>42528</v>
          </cell>
          <cell r="B159" t="str">
            <v>Roçada, capina e limpeza (mecanizada)</v>
          </cell>
          <cell r="C159">
            <v>2500</v>
          </cell>
          <cell r="D159">
            <v>0.22</v>
          </cell>
          <cell r="E159">
            <v>550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8021.2000000000007</v>
          </cell>
          <cell r="K159">
            <v>1764.66</v>
          </cell>
          <cell r="L159">
            <v>0</v>
          </cell>
          <cell r="M159">
            <v>0</v>
          </cell>
          <cell r="N159">
            <v>10521.2</v>
          </cell>
          <cell r="O159">
            <v>2314.66</v>
          </cell>
          <cell r="P159">
            <v>8021.2000000000007</v>
          </cell>
          <cell r="Q159">
            <v>1764.66</v>
          </cell>
        </row>
        <row r="160">
          <cell r="A160">
            <v>42201</v>
          </cell>
          <cell r="B160" t="str">
            <v>Hidrossemeadura simples em terrenos planos</v>
          </cell>
          <cell r="C160">
            <v>2500</v>
          </cell>
          <cell r="D160">
            <v>2.1</v>
          </cell>
          <cell r="E160">
            <v>5250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58814.2</v>
          </cell>
          <cell r="K160">
            <v>123509.82</v>
          </cell>
          <cell r="L160">
            <v>0</v>
          </cell>
          <cell r="M160">
            <v>0</v>
          </cell>
          <cell r="N160">
            <v>61314.2</v>
          </cell>
          <cell r="O160">
            <v>128759.82</v>
          </cell>
          <cell r="P160">
            <v>58814.2</v>
          </cell>
          <cell r="Q160">
            <v>123509.82</v>
          </cell>
        </row>
        <row r="161">
          <cell r="A161">
            <v>40221</v>
          </cell>
          <cell r="B161" t="str">
            <v>Escavação e carga de material de 1ª categoria, com trator de esteira e pá carregadeira</v>
          </cell>
          <cell r="C161">
            <v>750</v>
          </cell>
          <cell r="D161">
            <v>5.57</v>
          </cell>
          <cell r="E161">
            <v>4177.5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750</v>
          </cell>
          <cell r="O161">
            <v>4177.5</v>
          </cell>
          <cell r="P161">
            <v>0</v>
          </cell>
          <cell r="Q161">
            <v>0</v>
          </cell>
        </row>
        <row r="162">
          <cell r="A162">
            <v>42547</v>
          </cell>
          <cell r="B162" t="str">
            <v>Espalhamento de material de 1ª categoria com motoniveladora</v>
          </cell>
          <cell r="C162">
            <v>750</v>
          </cell>
          <cell r="D162">
            <v>1.1299999999999999</v>
          </cell>
          <cell r="E162">
            <v>847.5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750</v>
          </cell>
          <cell r="O162">
            <v>847.5</v>
          </cell>
          <cell r="P162">
            <v>0</v>
          </cell>
          <cell r="Q162">
            <v>0</v>
          </cell>
        </row>
        <row r="163">
          <cell r="A163">
            <v>41556</v>
          </cell>
          <cell r="B163" t="str">
            <v>Pó de Pedra, fornecimento e espalhamento</v>
          </cell>
          <cell r="C163">
            <v>200</v>
          </cell>
          <cell r="D163">
            <v>80.33</v>
          </cell>
          <cell r="E163">
            <v>16066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200</v>
          </cell>
          <cell r="O163">
            <v>16066</v>
          </cell>
          <cell r="P163">
            <v>0</v>
          </cell>
          <cell r="Q163">
            <v>0</v>
          </cell>
        </row>
        <row r="164">
          <cell r="A164">
            <v>40901</v>
          </cell>
          <cell r="B164" t="str">
            <v>Cerca de arame liso 4 fios com mouroes cada 2,00m, esticadores de madeira a cada 20,00m, inclusive transporte de mourão e arame liso.</v>
          </cell>
          <cell r="C164">
            <v>100</v>
          </cell>
          <cell r="D164">
            <v>10.65</v>
          </cell>
          <cell r="E164">
            <v>1065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199.2</v>
          </cell>
          <cell r="K164">
            <v>2121.48</v>
          </cell>
          <cell r="L164">
            <v>0</v>
          </cell>
          <cell r="M164">
            <v>0</v>
          </cell>
          <cell r="N164">
            <v>299.2</v>
          </cell>
          <cell r="O164">
            <v>3186.48</v>
          </cell>
          <cell r="P164">
            <v>199.2</v>
          </cell>
          <cell r="Q164">
            <v>2121.48</v>
          </cell>
        </row>
        <row r="165">
          <cell r="A165">
            <v>41502</v>
          </cell>
          <cell r="B165" t="str">
            <v>Tapume de Chapa de compensado resinado esp. 6mm, 2,20 x 1,10m dispondo de abertura e portão. com 2,20m de altura, incl. Pintura.</v>
          </cell>
          <cell r="C165">
            <v>244</v>
          </cell>
          <cell r="D165">
            <v>140.97999999999999</v>
          </cell>
          <cell r="E165">
            <v>34399.120000000003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244</v>
          </cell>
          <cell r="O165">
            <v>34399.120000000003</v>
          </cell>
          <cell r="P165">
            <v>0</v>
          </cell>
          <cell r="Q165">
            <v>0</v>
          </cell>
        </row>
        <row r="166">
          <cell r="A166">
            <v>41500</v>
          </cell>
          <cell r="B166" t="str">
            <v>Placa de obra nas dimensoes de 3,0 + 6,0m, padrão DER-ES</v>
          </cell>
          <cell r="C166">
            <v>54</v>
          </cell>
          <cell r="D166">
            <v>182.5</v>
          </cell>
          <cell r="E166">
            <v>9855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54</v>
          </cell>
          <cell r="O166">
            <v>9855</v>
          </cell>
          <cell r="P166">
            <v>0</v>
          </cell>
          <cell r="Q166">
            <v>0</v>
          </cell>
        </row>
        <row r="167">
          <cell r="A167">
            <v>41503</v>
          </cell>
          <cell r="B167" t="str">
            <v>Rede de luz, incl. Padrão entr. Energia trifás. Cabo ligação até barracões, quadro distrib., disj. E chave de força,cons. 20m entre padrão entre QDG</v>
          </cell>
          <cell r="C167">
            <v>300</v>
          </cell>
          <cell r="D167">
            <v>202.99</v>
          </cell>
          <cell r="E167">
            <v>60897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300</v>
          </cell>
          <cell r="O167">
            <v>60897</v>
          </cell>
          <cell r="P167">
            <v>0</v>
          </cell>
          <cell r="Q167">
            <v>0</v>
          </cell>
        </row>
        <row r="168">
          <cell r="A168">
            <v>41499</v>
          </cell>
          <cell r="B168" t="str">
            <v>Rede de esgoto, contendo fossa e filtro, incl. tubos e conexões de ligação entre caixas, considerando distância de 25m</v>
          </cell>
          <cell r="C168">
            <v>180</v>
          </cell>
          <cell r="D168">
            <v>138.88</v>
          </cell>
          <cell r="E168">
            <v>24998.400000000001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118.69999999999999</v>
          </cell>
          <cell r="K168">
            <v>16485.05</v>
          </cell>
          <cell r="L168">
            <v>0</v>
          </cell>
          <cell r="M168">
            <v>0</v>
          </cell>
          <cell r="N168">
            <v>298.7</v>
          </cell>
          <cell r="O168">
            <v>41483.449999999997</v>
          </cell>
          <cell r="P168">
            <v>118.69999999999999</v>
          </cell>
          <cell r="Q168">
            <v>16485.05</v>
          </cell>
        </row>
        <row r="169">
          <cell r="A169">
            <v>41501</v>
          </cell>
          <cell r="B169" t="str">
            <v>Rede de água c/padrão de entrada d'água diâmetro 3/4" conf. CESAN, inclusive tubos e conexoes p/ aliment. Distrib.,extravas. E limp., cons. O padrão a 25m</v>
          </cell>
          <cell r="C169">
            <v>300</v>
          </cell>
          <cell r="D169">
            <v>26.59</v>
          </cell>
          <cell r="E169">
            <v>7977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300</v>
          </cell>
          <cell r="O169">
            <v>7977</v>
          </cell>
          <cell r="P169">
            <v>0</v>
          </cell>
          <cell r="Q169">
            <v>0</v>
          </cell>
        </row>
        <row r="170">
          <cell r="A170">
            <v>41555</v>
          </cell>
          <cell r="B170" t="str">
            <v>Sistema separadas de água e óleo</v>
          </cell>
          <cell r="C170">
            <v>1</v>
          </cell>
          <cell r="D170">
            <v>3821.2</v>
          </cell>
          <cell r="E170">
            <v>3821.2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</v>
          </cell>
          <cell r="O170">
            <v>3821.2</v>
          </cell>
          <cell r="P170">
            <v>0</v>
          </cell>
          <cell r="Q170">
            <v>0</v>
          </cell>
        </row>
        <row r="171">
          <cell r="A171">
            <v>41527</v>
          </cell>
          <cell r="B171" t="str">
            <v>Reservatório de Fibra de vidro 1000L incluindo suporte em madeira de 7x12cm, elevado a 4m</v>
          </cell>
          <cell r="C171">
            <v>3</v>
          </cell>
          <cell r="D171">
            <v>1102.58</v>
          </cell>
          <cell r="E171">
            <v>3307.74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</v>
          </cell>
          <cell r="K171">
            <v>2205.16</v>
          </cell>
          <cell r="L171">
            <v>0</v>
          </cell>
          <cell r="M171">
            <v>0</v>
          </cell>
          <cell r="N171">
            <v>5</v>
          </cell>
          <cell r="O171">
            <v>5512.9</v>
          </cell>
          <cell r="P171">
            <v>2</v>
          </cell>
          <cell r="Q171">
            <v>2205.16</v>
          </cell>
        </row>
        <row r="172">
          <cell r="A172">
            <v>41529</v>
          </cell>
          <cell r="B172" t="str">
            <v>Sanitário e Vestiário de 40/60 func., c/33,90m² paredes chapa compens. 12mm e pont 8x8cm, piso cimento, cobertura telha de fibroc., incl. Luz e cx insp.</v>
          </cell>
          <cell r="C172">
            <v>1</v>
          </cell>
          <cell r="D172">
            <v>16575</v>
          </cell>
          <cell r="E172">
            <v>16575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  <cell r="O172">
            <v>16575</v>
          </cell>
          <cell r="P172">
            <v>0</v>
          </cell>
          <cell r="Q172">
            <v>0</v>
          </cell>
        </row>
        <row r="173">
          <cell r="A173">
            <v>41530</v>
          </cell>
          <cell r="B173" t="str">
            <v>Refeitório c/ paredes chapa de comp. 12mm e pont. 8x8cm, piso ciment. e cob. telhas fibroc. 6mm, incl. ponto de lux e cx. de insp. (1,21m²/func/turno)</v>
          </cell>
          <cell r="C173">
            <v>70</v>
          </cell>
          <cell r="D173">
            <v>288.88</v>
          </cell>
          <cell r="E173">
            <v>20221.599999999999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70</v>
          </cell>
          <cell r="O173">
            <v>20221.599999999999</v>
          </cell>
          <cell r="P173">
            <v>0</v>
          </cell>
          <cell r="Q173">
            <v>0</v>
          </cell>
        </row>
        <row r="174">
          <cell r="A174">
            <v>41528</v>
          </cell>
          <cell r="B174" t="str">
            <v xml:space="preserve">Galpão em peças de madeira 8x8cm e contravent. De 5x7xm, cobertura de telhas de fibroc  de 6mm inc. ponto a cabo de alimentação da máquina </v>
          </cell>
          <cell r="C174">
            <v>15</v>
          </cell>
          <cell r="D174">
            <v>204.72</v>
          </cell>
          <cell r="E174">
            <v>3070.8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15</v>
          </cell>
          <cell r="O174">
            <v>3070.8</v>
          </cell>
          <cell r="P174">
            <v>0</v>
          </cell>
          <cell r="Q174">
            <v>0</v>
          </cell>
        </row>
        <row r="175">
          <cell r="A175">
            <v>41528</v>
          </cell>
          <cell r="B175" t="str">
            <v xml:space="preserve">Galpão em peças de madeira 8x8cm e contravent. De 5x7xm, cobertura de telhas de fibroc  de 6mm inc. ponto a cabo de alimentação da máquina </v>
          </cell>
          <cell r="C175">
            <v>60</v>
          </cell>
          <cell r="D175">
            <v>204.72</v>
          </cell>
          <cell r="E175">
            <v>12283.2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60.819999999999993</v>
          </cell>
          <cell r="K175">
            <v>12451.07</v>
          </cell>
          <cell r="L175">
            <v>0</v>
          </cell>
          <cell r="M175">
            <v>0</v>
          </cell>
          <cell r="N175">
            <v>120.82</v>
          </cell>
          <cell r="O175">
            <v>24734.27</v>
          </cell>
          <cell r="P175">
            <v>60.819999999999993</v>
          </cell>
          <cell r="Q175">
            <v>12451.07</v>
          </cell>
        </row>
        <row r="176">
          <cell r="A176">
            <v>41557</v>
          </cell>
          <cell r="B176" t="str">
            <v>Caneleta de Concreto retangular com grelha em barra de aço</v>
          </cell>
          <cell r="C176">
            <v>32</v>
          </cell>
          <cell r="D176">
            <v>104.35</v>
          </cell>
          <cell r="E176">
            <v>3339.2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32</v>
          </cell>
          <cell r="O176">
            <v>3339.2</v>
          </cell>
          <cell r="P176">
            <v>0</v>
          </cell>
          <cell r="Q176">
            <v>0</v>
          </cell>
        </row>
        <row r="177">
          <cell r="A177">
            <v>41498</v>
          </cell>
          <cell r="B177" t="str">
            <v>Barracão com sanitário, em chapa compensada 12mm e pont. 8x8cm, piso cimentado e cobertura em telha de fibroc. 6mm, incl. ponto de luz e cx. Inspeção (Escritorio/fiscalização)</v>
          </cell>
          <cell r="C177">
            <v>200</v>
          </cell>
          <cell r="D177">
            <v>365.55</v>
          </cell>
          <cell r="E177">
            <v>73110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200</v>
          </cell>
          <cell r="O177">
            <v>73110</v>
          </cell>
          <cell r="P177">
            <v>0</v>
          </cell>
          <cell r="Q177">
            <v>0</v>
          </cell>
        </row>
        <row r="178">
          <cell r="A178">
            <v>41498</v>
          </cell>
          <cell r="B178" t="str">
            <v>Barracão com sanitário, em chapa compensada 12mm e pont. 8x8cm, piso cimentado e cobertura em telha de fibroc. 6mm, incl. ponto de luz e cx. Inspeção (Laboratório)</v>
          </cell>
          <cell r="C178">
            <v>64</v>
          </cell>
          <cell r="D178">
            <v>365.55</v>
          </cell>
          <cell r="E178">
            <v>23395.200000000001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64</v>
          </cell>
          <cell r="O178">
            <v>23395.200000000001</v>
          </cell>
          <cell r="P178">
            <v>0</v>
          </cell>
          <cell r="Q178">
            <v>0</v>
          </cell>
        </row>
        <row r="179">
          <cell r="A179">
            <v>41498</v>
          </cell>
          <cell r="B179" t="str">
            <v>Barracão com sanitário, em chapa compensada 12mm e pont. 8x8cm, piso cimentado e cobertura em telha de fibroc. 6mm, incl. ponto de luz e cx. Inspeção (Guarita)</v>
          </cell>
          <cell r="C179">
            <v>6</v>
          </cell>
          <cell r="D179">
            <v>365.55</v>
          </cell>
          <cell r="E179">
            <v>2193.3000000000002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</v>
          </cell>
          <cell r="M179">
            <v>1462.2</v>
          </cell>
          <cell r="N179">
            <v>2</v>
          </cell>
          <cell r="O179">
            <v>731.1</v>
          </cell>
          <cell r="P179">
            <v>0</v>
          </cell>
          <cell r="Q179">
            <v>0</v>
          </cell>
        </row>
        <row r="180">
          <cell r="A180">
            <v>41531</v>
          </cell>
          <cell r="B180" t="str">
            <v>Barracão  em chapa compensada 12mm e pont. 8x8cm, piso cimentado e cobertura em telha de fibroc. 6mm, incl. ponto de luz e cx. Inspeção (Depósito)</v>
          </cell>
          <cell r="C180">
            <v>45</v>
          </cell>
          <cell r="D180">
            <v>309.70999999999998</v>
          </cell>
          <cell r="E180">
            <v>13936.95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19.295000000000002</v>
          </cell>
          <cell r="K180">
            <v>5975.85</v>
          </cell>
          <cell r="L180">
            <v>0</v>
          </cell>
          <cell r="M180">
            <v>0</v>
          </cell>
          <cell r="N180">
            <v>64.295000000000002</v>
          </cell>
          <cell r="O180">
            <v>19912.8</v>
          </cell>
          <cell r="P180">
            <v>19.295000000000002</v>
          </cell>
          <cell r="Q180">
            <v>5975.85</v>
          </cell>
        </row>
        <row r="181">
          <cell r="A181">
            <v>40915</v>
          </cell>
          <cell r="B181" t="str">
            <v>Calçada de Concreto fck=15MPa</v>
          </cell>
          <cell r="C181">
            <v>190</v>
          </cell>
          <cell r="D181">
            <v>30.16</v>
          </cell>
          <cell r="E181">
            <v>5730.4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190</v>
          </cell>
          <cell r="O181">
            <v>5730.4</v>
          </cell>
          <cell r="P181">
            <v>0</v>
          </cell>
          <cell r="Q181">
            <v>0</v>
          </cell>
        </row>
        <row r="183">
          <cell r="A183">
            <v>40360</v>
          </cell>
          <cell r="B183" t="str">
            <v>Concreto estrutural fck = 20,0 MPa</v>
          </cell>
          <cell r="C183">
            <v>20</v>
          </cell>
          <cell r="D183">
            <v>342.65</v>
          </cell>
          <cell r="E183">
            <v>6853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49.751000000000005</v>
          </cell>
          <cell r="K183">
            <v>17047.18</v>
          </cell>
          <cell r="L183">
            <v>0</v>
          </cell>
          <cell r="M183">
            <v>0</v>
          </cell>
          <cell r="N183">
            <v>69.751000000000005</v>
          </cell>
          <cell r="O183">
            <v>23900.18</v>
          </cell>
          <cell r="P183">
            <v>49.751000000000005</v>
          </cell>
          <cell r="Q183">
            <v>17047.18</v>
          </cell>
        </row>
        <row r="184">
          <cell r="A184">
            <v>40313</v>
          </cell>
          <cell r="B184" t="str">
            <v>Formas planas de madeira com 04 (quatro) reaproveitamentos, inclusive transporte das madeiras</v>
          </cell>
          <cell r="C184">
            <v>107.28</v>
          </cell>
          <cell r="D184">
            <v>51.93</v>
          </cell>
          <cell r="E184">
            <v>5571.05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107.28</v>
          </cell>
          <cell r="O184">
            <v>5571.05</v>
          </cell>
          <cell r="P184">
            <v>0</v>
          </cell>
          <cell r="Q184">
            <v>0</v>
          </cell>
        </row>
        <row r="185">
          <cell r="A185">
            <v>40376</v>
          </cell>
          <cell r="B185" t="str">
            <v>Aço CA-50, fornecimento, dobragem e colocação nas formas (preço médio das bitolas)</v>
          </cell>
          <cell r="C185">
            <v>2700</v>
          </cell>
          <cell r="D185">
            <v>7.03</v>
          </cell>
          <cell r="E185">
            <v>18981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2700</v>
          </cell>
          <cell r="O185">
            <v>18981</v>
          </cell>
          <cell r="P185">
            <v>0</v>
          </cell>
          <cell r="Q185">
            <v>0</v>
          </cell>
        </row>
        <row r="187">
          <cell r="A187">
            <v>41544</v>
          </cell>
          <cell r="B187" t="str">
            <v>Mobilização e desmobilização de equipamentos com carreta prancha (máximo)</v>
          </cell>
          <cell r="C187">
            <v>320</v>
          </cell>
          <cell r="D187">
            <v>259.18</v>
          </cell>
          <cell r="E187">
            <v>82937.600000000006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79.999999999999659</v>
          </cell>
          <cell r="K187">
            <v>20734.39</v>
          </cell>
          <cell r="L187">
            <v>0</v>
          </cell>
          <cell r="M187">
            <v>0</v>
          </cell>
          <cell r="N187">
            <v>399.99999999999966</v>
          </cell>
          <cell r="O187">
            <v>103672</v>
          </cell>
          <cell r="P187">
            <v>79.999999999999659</v>
          </cell>
          <cell r="Q187">
            <v>20734.39</v>
          </cell>
        </row>
        <row r="188">
          <cell r="A188">
            <v>41545</v>
          </cell>
          <cell r="B188" t="str">
            <v>Mobilização e desmobilização de caminhão carroceria (máximo)</v>
          </cell>
          <cell r="C188">
            <v>32</v>
          </cell>
          <cell r="D188">
            <v>139.54</v>
          </cell>
          <cell r="E188">
            <v>4465.28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</v>
          </cell>
          <cell r="K188">
            <v>418.62</v>
          </cell>
          <cell r="L188">
            <v>0</v>
          </cell>
          <cell r="M188">
            <v>0</v>
          </cell>
          <cell r="N188">
            <v>35</v>
          </cell>
          <cell r="O188">
            <v>4883.8999999999996</v>
          </cell>
          <cell r="P188">
            <v>3</v>
          </cell>
          <cell r="Q188">
            <v>418.62</v>
          </cell>
        </row>
        <row r="189">
          <cell r="A189">
            <v>41546</v>
          </cell>
          <cell r="B189" t="str">
            <v>Mobilização e desmobilização de caminhão basculante (máximo)</v>
          </cell>
          <cell r="C189">
            <v>48</v>
          </cell>
          <cell r="D189">
            <v>177.56</v>
          </cell>
          <cell r="E189">
            <v>8522.8799999999992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116.00000000000006</v>
          </cell>
          <cell r="K189">
            <v>20596.96</v>
          </cell>
          <cell r="L189">
            <v>0</v>
          </cell>
          <cell r="M189">
            <v>0</v>
          </cell>
          <cell r="N189">
            <v>164.00000000000006</v>
          </cell>
          <cell r="O189">
            <v>29119.84</v>
          </cell>
          <cell r="P189">
            <v>116.00000000000006</v>
          </cell>
          <cell r="Q189">
            <v>20596.96</v>
          </cell>
        </row>
        <row r="190">
          <cell r="A190">
            <v>41547</v>
          </cell>
          <cell r="B190" t="str">
            <v>Mobilização e desmobilização de caminhão tanque (6.000 L) (máximo)</v>
          </cell>
          <cell r="C190">
            <v>32</v>
          </cell>
          <cell r="D190">
            <v>140.80000000000001</v>
          </cell>
          <cell r="E190">
            <v>4505.6000000000004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38</v>
          </cell>
          <cell r="K190">
            <v>5350.4</v>
          </cell>
          <cell r="L190">
            <v>0</v>
          </cell>
          <cell r="M190">
            <v>0</v>
          </cell>
          <cell r="N190">
            <v>70</v>
          </cell>
          <cell r="O190">
            <v>9856</v>
          </cell>
          <cell r="P190">
            <v>38</v>
          </cell>
          <cell r="Q190">
            <v>5350.4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Capa"/>
      <sheetName val="Página 1"/>
      <sheetName val="Dados de Entrada 4"/>
      <sheetName val="Página 2"/>
      <sheetName val="Página 3"/>
      <sheetName val="Página 4"/>
      <sheetName val="Página 6"/>
      <sheetName val="Página 5"/>
      <sheetName val="Página 7"/>
      <sheetName val="Página 8"/>
      <sheetName val="Dens. médias"/>
      <sheetName val="Dens. teórica"/>
      <sheetName val="Página 9"/>
      <sheetName val="Página 10"/>
      <sheetName val="Página 11"/>
      <sheetName val="Página 12"/>
      <sheetName val="Página 13"/>
      <sheetName val="Teor"/>
      <sheetName val="DENAGREGRAUDO"/>
      <sheetName val="DENSAGRMIUDO"/>
      <sheetName val="MASESPFINPULV"/>
      <sheetName val="DETDENSCAP20"/>
      <sheetName val="DENSCORPROVA"/>
      <sheetName val="GRAFTEMPVISC1"/>
      <sheetName val="GRAFTEMPVISC2"/>
      <sheetName val="CALIBRAGEM"/>
      <sheetName val="CALIBRAGEM-II"/>
      <sheetName val="CALIBRAGEM1"/>
      <sheetName val="CALIBRAGEM2"/>
      <sheetName val="SILOFR4"/>
      <sheetName val="SILOFR3"/>
      <sheetName val="SILOFR2"/>
      <sheetName val="SILOFR1"/>
      <sheetName val="Dosador"/>
      <sheetName val="BALANÇA"/>
      <sheetName val="RESULFINAL"/>
      <sheetName val="DURABILIDADE"/>
      <sheetName val="INDICE FORMA"/>
      <sheetName val="ABRASÃO"/>
      <sheetName val="ADESIV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A3">
            <v>4</v>
          </cell>
          <cell r="B3">
            <v>7.8929999999999998</v>
          </cell>
          <cell r="C3">
            <v>53.947000000000003</v>
          </cell>
          <cell r="D3">
            <v>776</v>
          </cell>
          <cell r="E3">
            <v>10.7</v>
          </cell>
          <cell r="F3">
            <v>2.3340000000000001</v>
          </cell>
          <cell r="G3">
            <v>17.135999999999999</v>
          </cell>
        </row>
        <row r="4">
          <cell r="A4">
            <v>4.5</v>
          </cell>
          <cell r="B4">
            <v>6.391</v>
          </cell>
          <cell r="C4">
            <v>62.156999999999996</v>
          </cell>
          <cell r="D4">
            <v>990</v>
          </cell>
          <cell r="E4">
            <v>11.5</v>
          </cell>
          <cell r="F4">
            <v>2.3530000000000002</v>
          </cell>
          <cell r="G4">
            <v>16.885000000000002</v>
          </cell>
        </row>
        <row r="5">
          <cell r="A5">
            <v>5</v>
          </cell>
          <cell r="B5">
            <v>5.2510000000000003</v>
          </cell>
          <cell r="C5">
            <v>69.018000000000001</v>
          </cell>
          <cell r="D5">
            <v>1016</v>
          </cell>
          <cell r="E5">
            <v>13.1</v>
          </cell>
          <cell r="F5">
            <v>2.3639999999999999</v>
          </cell>
          <cell r="G5">
            <v>16.945</v>
          </cell>
        </row>
        <row r="6">
          <cell r="A6">
            <v>5.5</v>
          </cell>
          <cell r="B6">
            <v>4.4960000000000004</v>
          </cell>
          <cell r="C6">
            <v>74.105000000000004</v>
          </cell>
          <cell r="D6">
            <v>908</v>
          </cell>
          <cell r="E6">
            <v>14.2</v>
          </cell>
          <cell r="F6">
            <v>2.3650000000000002</v>
          </cell>
          <cell r="G6">
            <v>17.359000000000002</v>
          </cell>
        </row>
        <row r="7">
          <cell r="A7">
            <v>6</v>
          </cell>
          <cell r="B7">
            <v>3.9609999999999999</v>
          </cell>
          <cell r="C7">
            <v>77.971999999999994</v>
          </cell>
          <cell r="D7">
            <v>766</v>
          </cell>
          <cell r="E7">
            <v>15.6</v>
          </cell>
          <cell r="F7">
            <v>2.36</v>
          </cell>
          <cell r="G7">
            <v>17.97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37"/>
  <sheetViews>
    <sheetView zoomScaleNormal="100" zoomScaleSheetLayoutView="85" workbookViewId="0">
      <selection activeCell="Q1" sqref="A1:Q36"/>
    </sheetView>
  </sheetViews>
  <sheetFormatPr defaultColWidth="9.140625" defaultRowHeight="15" x14ac:dyDescent="0.25"/>
  <cols>
    <col min="1" max="1" width="10.85546875" style="1" customWidth="1"/>
    <col min="2" max="2" width="12.5703125" style="304" customWidth="1"/>
    <col min="3" max="3" width="25" style="304" customWidth="1"/>
    <col min="4" max="4" width="52.28515625" style="1" customWidth="1"/>
    <col min="5" max="5" width="9.140625" style="304" customWidth="1"/>
    <col min="6" max="6" width="9.85546875" style="304" hidden="1" customWidth="1"/>
    <col min="7" max="7" width="10.85546875" style="1" customWidth="1"/>
    <col min="8" max="8" width="11.85546875" style="1" hidden="1" customWidth="1"/>
    <col min="9" max="12" width="11.85546875" style="1" customWidth="1"/>
    <col min="13" max="13" width="11.7109375" style="1" customWidth="1"/>
    <col min="14" max="15" width="11.85546875" style="1" hidden="1" customWidth="1"/>
    <col min="16" max="16" width="11.85546875" style="1" customWidth="1"/>
    <col min="17" max="17" width="11.5703125" style="1" bestFit="1" customWidth="1"/>
    <col min="18" max="16384" width="9.140625" style="1"/>
  </cols>
  <sheetData>
    <row r="2" spans="1:17" ht="30" customHeight="1" x14ac:dyDescent="0.25">
      <c r="A2" s="347" t="s">
        <v>210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9"/>
    </row>
    <row r="3" spans="1:17" ht="71.25" customHeight="1" x14ac:dyDescent="0.25">
      <c r="A3" s="309" t="s">
        <v>165</v>
      </c>
      <c r="B3" s="305" t="s">
        <v>0</v>
      </c>
      <c r="C3" s="305" t="s">
        <v>137</v>
      </c>
      <c r="D3" s="305" t="s">
        <v>1</v>
      </c>
      <c r="E3" s="305" t="s">
        <v>11</v>
      </c>
      <c r="F3" s="305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</row>
    <row r="4" spans="1:17" ht="43.5" customHeight="1" x14ac:dyDescent="0.25">
      <c r="A4" s="310">
        <v>1</v>
      </c>
      <c r="B4" s="306" t="s">
        <v>166</v>
      </c>
      <c r="C4" s="234"/>
      <c r="D4" s="351" t="s">
        <v>65</v>
      </c>
      <c r="E4" s="351"/>
      <c r="F4" s="351"/>
      <c r="G4" s="305" t="s">
        <v>200</v>
      </c>
      <c r="H4" s="305" t="s">
        <v>201</v>
      </c>
      <c r="I4" s="305" t="s">
        <v>201</v>
      </c>
      <c r="J4" s="305" t="s">
        <v>202</v>
      </c>
      <c r="K4" s="305" t="s">
        <v>203</v>
      </c>
      <c r="L4" s="305" t="s">
        <v>204</v>
      </c>
      <c r="M4" s="305" t="s">
        <v>205</v>
      </c>
      <c r="N4" s="305" t="s">
        <v>207</v>
      </c>
      <c r="O4" s="305" t="s">
        <v>208</v>
      </c>
      <c r="P4" s="305" t="s">
        <v>206</v>
      </c>
      <c r="Q4" s="305" t="s">
        <v>209</v>
      </c>
    </row>
    <row r="5" spans="1:17" ht="45" customHeight="1" x14ac:dyDescent="0.25">
      <c r="A5" s="321">
        <v>40230</v>
      </c>
      <c r="B5" s="332" t="s">
        <v>167</v>
      </c>
      <c r="C5" s="237" t="s">
        <v>139</v>
      </c>
      <c r="D5" s="238" t="s">
        <v>6</v>
      </c>
      <c r="E5" s="239" t="s">
        <v>12</v>
      </c>
      <c r="F5" s="240"/>
      <c r="G5" s="311">
        <v>12880</v>
      </c>
      <c r="H5" s="311">
        <v>0</v>
      </c>
      <c r="I5" s="311">
        <v>7910</v>
      </c>
      <c r="J5" s="311">
        <v>11060</v>
      </c>
      <c r="K5" s="311">
        <v>15680</v>
      </c>
      <c r="L5" s="311">
        <v>18200</v>
      </c>
      <c r="M5" s="311">
        <v>11760</v>
      </c>
      <c r="N5" s="311">
        <v>0</v>
      </c>
      <c r="O5" s="311">
        <v>0</v>
      </c>
      <c r="P5" s="311">
        <v>40320</v>
      </c>
      <c r="Q5" s="340">
        <f>SUM(G5:P5)</f>
        <v>117810</v>
      </c>
    </row>
    <row r="6" spans="1:17" ht="42.75" customHeight="1" x14ac:dyDescent="0.25">
      <c r="A6" s="322">
        <v>43340</v>
      </c>
      <c r="B6" s="332" t="s">
        <v>168</v>
      </c>
      <c r="C6" s="237" t="s">
        <v>139</v>
      </c>
      <c r="D6" s="238" t="s">
        <v>13</v>
      </c>
      <c r="E6" s="239" t="s">
        <v>12</v>
      </c>
      <c r="F6" s="242"/>
      <c r="G6" s="311">
        <v>12880</v>
      </c>
      <c r="H6" s="311">
        <v>0</v>
      </c>
      <c r="I6" s="311">
        <v>7910</v>
      </c>
      <c r="J6" s="311">
        <v>11060</v>
      </c>
      <c r="K6" s="311">
        <v>15680</v>
      </c>
      <c r="L6" s="311">
        <v>18200</v>
      </c>
      <c r="M6" s="311">
        <v>11760</v>
      </c>
      <c r="N6" s="311">
        <v>0</v>
      </c>
      <c r="O6" s="311">
        <v>0</v>
      </c>
      <c r="P6" s="311">
        <v>40320</v>
      </c>
      <c r="Q6" s="340">
        <f>SUM(G6:P6)</f>
        <v>117810</v>
      </c>
    </row>
    <row r="7" spans="1:17" ht="48.75" customHeight="1" x14ac:dyDescent="0.25">
      <c r="A7" s="322">
        <v>60019</v>
      </c>
      <c r="B7" s="332" t="s">
        <v>169</v>
      </c>
      <c r="C7" s="237" t="s">
        <v>139</v>
      </c>
      <c r="D7" s="238" t="s">
        <v>135</v>
      </c>
      <c r="E7" s="239" t="s">
        <v>7</v>
      </c>
      <c r="F7" s="242"/>
      <c r="G7" s="311">
        <v>17388</v>
      </c>
      <c r="H7" s="311">
        <v>0</v>
      </c>
      <c r="I7" s="311">
        <v>10678.5</v>
      </c>
      <c r="J7" s="311">
        <v>14931</v>
      </c>
      <c r="K7" s="311">
        <v>21168</v>
      </c>
      <c r="L7" s="311">
        <v>24570</v>
      </c>
      <c r="M7" s="311">
        <v>15876</v>
      </c>
      <c r="N7" s="311">
        <v>0</v>
      </c>
      <c r="O7" s="311">
        <v>0</v>
      </c>
      <c r="P7" s="311">
        <v>54432</v>
      </c>
      <c r="Q7" s="340">
        <f>SUM(G7:P7)</f>
        <v>159043.5</v>
      </c>
    </row>
    <row r="8" spans="1:17" ht="12" customHeight="1" x14ac:dyDescent="0.25">
      <c r="A8" s="323"/>
      <c r="B8" s="244"/>
      <c r="C8" s="244"/>
      <c r="D8" s="350"/>
      <c r="E8" s="350"/>
      <c r="F8" s="350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</row>
    <row r="9" spans="1:17" ht="35.1" customHeight="1" x14ac:dyDescent="0.25">
      <c r="A9" s="324">
        <v>2</v>
      </c>
      <c r="B9" s="306" t="s">
        <v>171</v>
      </c>
      <c r="C9" s="234"/>
      <c r="D9" s="351" t="s">
        <v>9</v>
      </c>
      <c r="E9" s="351"/>
      <c r="F9" s="351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</row>
    <row r="10" spans="1:17" s="5" customFormat="1" ht="64.5" customHeight="1" x14ac:dyDescent="0.25">
      <c r="A10" s="325">
        <v>40530</v>
      </c>
      <c r="B10" s="332" t="s">
        <v>170</v>
      </c>
      <c r="C10" s="237" t="s">
        <v>139</v>
      </c>
      <c r="D10" s="246" t="s">
        <v>10</v>
      </c>
      <c r="E10" s="53" t="s">
        <v>14</v>
      </c>
      <c r="F10" s="247"/>
      <c r="G10" s="312">
        <v>11</v>
      </c>
      <c r="H10" s="312">
        <v>0</v>
      </c>
      <c r="I10" s="312">
        <v>7</v>
      </c>
      <c r="J10" s="312">
        <v>9</v>
      </c>
      <c r="K10" s="312">
        <v>13</v>
      </c>
      <c r="L10" s="312">
        <v>16</v>
      </c>
      <c r="M10" s="312">
        <v>10</v>
      </c>
      <c r="N10" s="311">
        <v>0</v>
      </c>
      <c r="O10" s="311">
        <v>0</v>
      </c>
      <c r="P10" s="312">
        <v>35</v>
      </c>
      <c r="Q10" s="339">
        <f>SUM(G10:P10)</f>
        <v>101</v>
      </c>
    </row>
    <row r="11" spans="1:17" ht="30" x14ac:dyDescent="0.25">
      <c r="A11" s="325">
        <v>41333</v>
      </c>
      <c r="B11" s="332" t="s">
        <v>172</v>
      </c>
      <c r="C11" s="237" t="s">
        <v>139</v>
      </c>
      <c r="D11" s="246" t="s">
        <v>37</v>
      </c>
      <c r="E11" s="53" t="s">
        <v>14</v>
      </c>
      <c r="F11" s="247"/>
      <c r="G11" s="312">
        <v>11</v>
      </c>
      <c r="H11" s="312">
        <v>0</v>
      </c>
      <c r="I11" s="312">
        <v>7</v>
      </c>
      <c r="J11" s="312">
        <v>9</v>
      </c>
      <c r="K11" s="312">
        <v>13</v>
      </c>
      <c r="L11" s="312">
        <v>16</v>
      </c>
      <c r="M11" s="312">
        <v>10</v>
      </c>
      <c r="N11" s="311">
        <v>0</v>
      </c>
      <c r="O11" s="311">
        <v>0</v>
      </c>
      <c r="P11" s="312">
        <v>35</v>
      </c>
      <c r="Q11" s="339">
        <f t="shared" ref="Q11:Q19" si="0">SUM(G11:P11)</f>
        <v>101</v>
      </c>
    </row>
    <row r="12" spans="1:17" ht="50.25" customHeight="1" x14ac:dyDescent="0.25">
      <c r="A12" s="325">
        <v>40531</v>
      </c>
      <c r="B12" s="332" t="s">
        <v>173</v>
      </c>
      <c r="C12" s="237" t="s">
        <v>139</v>
      </c>
      <c r="D12" s="246" t="s">
        <v>43</v>
      </c>
      <c r="E12" s="53" t="s">
        <v>14</v>
      </c>
      <c r="F12" s="247"/>
      <c r="G12" s="312">
        <v>7</v>
      </c>
      <c r="H12" s="312">
        <v>0</v>
      </c>
      <c r="I12" s="312">
        <v>5</v>
      </c>
      <c r="J12" s="312">
        <v>6</v>
      </c>
      <c r="K12" s="312">
        <v>9</v>
      </c>
      <c r="L12" s="312">
        <v>10</v>
      </c>
      <c r="M12" s="312">
        <v>7</v>
      </c>
      <c r="N12" s="311">
        <v>0</v>
      </c>
      <c r="O12" s="311">
        <v>0</v>
      </c>
      <c r="P12" s="312">
        <v>23</v>
      </c>
      <c r="Q12" s="339">
        <f t="shared" si="0"/>
        <v>67</v>
      </c>
    </row>
    <row r="13" spans="1:17" s="256" customFormat="1" ht="49.5" customHeight="1" x14ac:dyDescent="0.25">
      <c r="A13" s="326">
        <v>41334</v>
      </c>
      <c r="B13" s="332" t="s">
        <v>174</v>
      </c>
      <c r="C13" s="333" t="s">
        <v>139</v>
      </c>
      <c r="D13" s="314" t="s">
        <v>42</v>
      </c>
      <c r="E13" s="315" t="s">
        <v>14</v>
      </c>
      <c r="F13" s="316"/>
      <c r="G13" s="337">
        <v>7</v>
      </c>
      <c r="H13" s="337">
        <v>0</v>
      </c>
      <c r="I13" s="337">
        <v>5</v>
      </c>
      <c r="J13" s="337">
        <v>6</v>
      </c>
      <c r="K13" s="337">
        <v>9</v>
      </c>
      <c r="L13" s="337">
        <v>10</v>
      </c>
      <c r="M13" s="337">
        <v>7</v>
      </c>
      <c r="N13" s="311">
        <v>0</v>
      </c>
      <c r="O13" s="311">
        <v>0</v>
      </c>
      <c r="P13" s="337">
        <v>23</v>
      </c>
      <c r="Q13" s="339">
        <f t="shared" si="0"/>
        <v>67</v>
      </c>
    </row>
    <row r="14" spans="1:17" s="44" customFormat="1" ht="30" x14ac:dyDescent="0.25">
      <c r="A14" s="327">
        <v>40431</v>
      </c>
      <c r="B14" s="332" t="s">
        <v>175</v>
      </c>
      <c r="C14" s="237" t="s">
        <v>139</v>
      </c>
      <c r="D14" s="249" t="s">
        <v>35</v>
      </c>
      <c r="E14" s="250" t="s">
        <v>15</v>
      </c>
      <c r="F14" s="251"/>
      <c r="G14" s="337">
        <v>99</v>
      </c>
      <c r="H14" s="337">
        <v>0</v>
      </c>
      <c r="I14" s="337">
        <v>63</v>
      </c>
      <c r="J14" s="337">
        <v>81</v>
      </c>
      <c r="K14" s="337">
        <v>117</v>
      </c>
      <c r="L14" s="337">
        <v>144</v>
      </c>
      <c r="M14" s="337">
        <v>90</v>
      </c>
      <c r="N14" s="311">
        <v>0</v>
      </c>
      <c r="O14" s="311">
        <v>0</v>
      </c>
      <c r="P14" s="337">
        <v>315</v>
      </c>
      <c r="Q14" s="339">
        <f t="shared" si="0"/>
        <v>909</v>
      </c>
    </row>
    <row r="15" spans="1:17" s="44" customFormat="1" ht="30" x14ac:dyDescent="0.25">
      <c r="A15" s="327">
        <v>40435</v>
      </c>
      <c r="B15" s="332" t="s">
        <v>176</v>
      </c>
      <c r="C15" s="237" t="s">
        <v>139</v>
      </c>
      <c r="D15" s="249" t="s">
        <v>36</v>
      </c>
      <c r="E15" s="250" t="s">
        <v>15</v>
      </c>
      <c r="F15" s="251"/>
      <c r="G15" s="337">
        <v>63</v>
      </c>
      <c r="H15" s="337">
        <v>0</v>
      </c>
      <c r="I15" s="337">
        <v>45</v>
      </c>
      <c r="J15" s="337">
        <v>54</v>
      </c>
      <c r="K15" s="337">
        <v>81</v>
      </c>
      <c r="L15" s="337">
        <v>90</v>
      </c>
      <c r="M15" s="337">
        <v>63</v>
      </c>
      <c r="N15" s="311">
        <v>0</v>
      </c>
      <c r="O15" s="311">
        <v>0</v>
      </c>
      <c r="P15" s="337">
        <v>207</v>
      </c>
      <c r="Q15" s="339">
        <f t="shared" si="0"/>
        <v>603</v>
      </c>
    </row>
    <row r="16" spans="1:17" ht="30" x14ac:dyDescent="0.25">
      <c r="A16" s="322">
        <v>40670</v>
      </c>
      <c r="B16" s="332" t="s">
        <v>177</v>
      </c>
      <c r="C16" s="237" t="s">
        <v>139</v>
      </c>
      <c r="D16" s="238" t="s">
        <v>27</v>
      </c>
      <c r="E16" s="239" t="s">
        <v>15</v>
      </c>
      <c r="F16" s="243"/>
      <c r="G16" s="312">
        <v>137</v>
      </c>
      <c r="H16" s="312">
        <v>0</v>
      </c>
      <c r="I16" s="312">
        <v>82</v>
      </c>
      <c r="J16" s="312">
        <v>109</v>
      </c>
      <c r="K16" s="312">
        <v>164</v>
      </c>
      <c r="L16" s="312">
        <v>178</v>
      </c>
      <c r="M16" s="312">
        <v>123</v>
      </c>
      <c r="N16" s="311">
        <v>0</v>
      </c>
      <c r="O16" s="311">
        <v>0</v>
      </c>
      <c r="P16" s="312">
        <v>397</v>
      </c>
      <c r="Q16" s="339">
        <f t="shared" si="0"/>
        <v>1190</v>
      </c>
    </row>
    <row r="17" spans="1:17" ht="51" customHeight="1" x14ac:dyDescent="0.25">
      <c r="A17" s="327">
        <v>40703</v>
      </c>
      <c r="B17" s="332" t="s">
        <v>178</v>
      </c>
      <c r="C17" s="252" t="s">
        <v>139</v>
      </c>
      <c r="D17" s="249" t="s">
        <v>119</v>
      </c>
      <c r="E17" s="250" t="s">
        <v>15</v>
      </c>
      <c r="F17" s="251"/>
      <c r="G17" s="312">
        <v>41</v>
      </c>
      <c r="H17" s="312">
        <v>0</v>
      </c>
      <c r="I17" s="312">
        <v>25</v>
      </c>
      <c r="J17" s="312">
        <v>33</v>
      </c>
      <c r="K17" s="312">
        <v>49</v>
      </c>
      <c r="L17" s="312">
        <v>53</v>
      </c>
      <c r="M17" s="312">
        <v>37</v>
      </c>
      <c r="N17" s="311">
        <v>0</v>
      </c>
      <c r="O17" s="311">
        <v>0</v>
      </c>
      <c r="P17" s="312">
        <v>119</v>
      </c>
      <c r="Q17" s="339">
        <f t="shared" si="0"/>
        <v>357</v>
      </c>
    </row>
    <row r="18" spans="1:17" s="44" customFormat="1" ht="46.5" customHeight="1" x14ac:dyDescent="0.25">
      <c r="A18" s="327">
        <v>40678</v>
      </c>
      <c r="B18" s="334" t="s">
        <v>179</v>
      </c>
      <c r="C18" s="252" t="s">
        <v>139</v>
      </c>
      <c r="D18" s="249" t="s">
        <v>120</v>
      </c>
      <c r="E18" s="250" t="s">
        <v>15</v>
      </c>
      <c r="F18" s="251"/>
      <c r="G18" s="337">
        <v>38</v>
      </c>
      <c r="H18" s="337">
        <v>0</v>
      </c>
      <c r="I18" s="337">
        <v>23</v>
      </c>
      <c r="J18" s="337">
        <v>31</v>
      </c>
      <c r="K18" s="337">
        <v>46</v>
      </c>
      <c r="L18" s="337">
        <v>50</v>
      </c>
      <c r="M18" s="337">
        <v>35</v>
      </c>
      <c r="N18" s="311">
        <v>0</v>
      </c>
      <c r="O18" s="311">
        <v>0</v>
      </c>
      <c r="P18" s="337">
        <v>112</v>
      </c>
      <c r="Q18" s="339">
        <f t="shared" si="0"/>
        <v>335</v>
      </c>
    </row>
    <row r="19" spans="1:17" ht="51.75" customHeight="1" x14ac:dyDescent="0.25">
      <c r="A19" s="327">
        <v>40733</v>
      </c>
      <c r="B19" s="332" t="s">
        <v>180</v>
      </c>
      <c r="C19" s="252" t="s">
        <v>139</v>
      </c>
      <c r="D19" s="249" t="s">
        <v>121</v>
      </c>
      <c r="E19" s="250" t="s">
        <v>136</v>
      </c>
      <c r="F19" s="251"/>
      <c r="G19" s="312">
        <v>19</v>
      </c>
      <c r="H19" s="312">
        <v>0</v>
      </c>
      <c r="I19" s="312">
        <v>12</v>
      </c>
      <c r="J19" s="312">
        <v>15</v>
      </c>
      <c r="K19" s="312">
        <v>23</v>
      </c>
      <c r="L19" s="312">
        <v>25</v>
      </c>
      <c r="M19" s="312">
        <v>17</v>
      </c>
      <c r="N19" s="311">
        <v>0</v>
      </c>
      <c r="O19" s="311">
        <v>0</v>
      </c>
      <c r="P19" s="312">
        <v>56</v>
      </c>
      <c r="Q19" s="339">
        <f t="shared" si="0"/>
        <v>167</v>
      </c>
    </row>
    <row r="20" spans="1:17" ht="12" customHeight="1" x14ac:dyDescent="0.25">
      <c r="A20" s="328"/>
      <c r="B20" s="253"/>
      <c r="C20" s="253"/>
      <c r="D20" s="350"/>
      <c r="E20" s="350"/>
      <c r="F20" s="350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</row>
    <row r="21" spans="1:17" ht="33.75" customHeight="1" x14ac:dyDescent="0.25">
      <c r="A21" s="324">
        <v>3</v>
      </c>
      <c r="B21" s="306" t="s">
        <v>181</v>
      </c>
      <c r="C21" s="234"/>
      <c r="D21" s="351" t="s">
        <v>145</v>
      </c>
      <c r="E21" s="351"/>
      <c r="F21" s="351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</row>
    <row r="22" spans="1:17" ht="30" x14ac:dyDescent="0.25">
      <c r="A22" s="329">
        <v>11447</v>
      </c>
      <c r="B22" s="332" t="s">
        <v>182</v>
      </c>
      <c r="C22" s="335" t="s">
        <v>141</v>
      </c>
      <c r="D22" s="317" t="s">
        <v>28</v>
      </c>
      <c r="E22" s="318" t="s">
        <v>11</v>
      </c>
      <c r="F22" s="319"/>
      <c r="G22" s="312">
        <v>46</v>
      </c>
      <c r="H22" s="312">
        <v>0</v>
      </c>
      <c r="I22" s="312">
        <v>29</v>
      </c>
      <c r="J22" s="312">
        <v>40</v>
      </c>
      <c r="K22" s="312">
        <v>56</v>
      </c>
      <c r="L22" s="312">
        <v>65</v>
      </c>
      <c r="M22" s="312">
        <v>42</v>
      </c>
      <c r="N22" s="311">
        <v>0</v>
      </c>
      <c r="O22" s="311">
        <v>0</v>
      </c>
      <c r="P22" s="312">
        <v>144</v>
      </c>
      <c r="Q22" s="339">
        <f t="shared" ref="Q22:Q29" si="1">SUM(G22:P22)</f>
        <v>422</v>
      </c>
    </row>
    <row r="23" spans="1:17" ht="30" x14ac:dyDescent="0.25">
      <c r="A23" s="329">
        <v>11451</v>
      </c>
      <c r="B23" s="332" t="s">
        <v>183</v>
      </c>
      <c r="C23" s="335" t="s">
        <v>141</v>
      </c>
      <c r="D23" s="317" t="s">
        <v>17</v>
      </c>
      <c r="E23" s="318" t="s">
        <v>11</v>
      </c>
      <c r="F23" s="319"/>
      <c r="G23" s="312">
        <v>46</v>
      </c>
      <c r="H23" s="312">
        <v>0</v>
      </c>
      <c r="I23" s="312">
        <v>29</v>
      </c>
      <c r="J23" s="312">
        <v>40</v>
      </c>
      <c r="K23" s="312">
        <v>56</v>
      </c>
      <c r="L23" s="312">
        <v>65</v>
      </c>
      <c r="M23" s="312">
        <v>42</v>
      </c>
      <c r="N23" s="311">
        <v>0</v>
      </c>
      <c r="O23" s="311">
        <v>0</v>
      </c>
      <c r="P23" s="312">
        <v>144</v>
      </c>
      <c r="Q23" s="339">
        <f t="shared" si="1"/>
        <v>422</v>
      </c>
    </row>
    <row r="24" spans="1:17" ht="30" x14ac:dyDescent="0.25">
      <c r="A24" s="329">
        <v>11433</v>
      </c>
      <c r="B24" s="332" t="s">
        <v>184</v>
      </c>
      <c r="C24" s="335" t="s">
        <v>142</v>
      </c>
      <c r="D24" s="317" t="s">
        <v>143</v>
      </c>
      <c r="E24" s="318" t="s">
        <v>11</v>
      </c>
      <c r="F24" s="319"/>
      <c r="G24" s="312">
        <v>46</v>
      </c>
      <c r="H24" s="312">
        <v>0</v>
      </c>
      <c r="I24" s="312">
        <v>29</v>
      </c>
      <c r="J24" s="312">
        <v>40</v>
      </c>
      <c r="K24" s="312">
        <v>56</v>
      </c>
      <c r="L24" s="312">
        <v>65</v>
      </c>
      <c r="M24" s="312">
        <v>42</v>
      </c>
      <c r="N24" s="311">
        <v>0</v>
      </c>
      <c r="O24" s="311">
        <v>0</v>
      </c>
      <c r="P24" s="312">
        <v>144</v>
      </c>
      <c r="Q24" s="339">
        <f t="shared" si="1"/>
        <v>422</v>
      </c>
    </row>
    <row r="25" spans="1:17" ht="30" x14ac:dyDescent="0.25">
      <c r="A25" s="329">
        <v>11455</v>
      </c>
      <c r="B25" s="332" t="s">
        <v>185</v>
      </c>
      <c r="C25" s="335" t="s">
        <v>142</v>
      </c>
      <c r="D25" s="317" t="s">
        <v>144</v>
      </c>
      <c r="E25" s="318" t="s">
        <v>11</v>
      </c>
      <c r="F25" s="319"/>
      <c r="G25" s="312">
        <v>46</v>
      </c>
      <c r="H25" s="312">
        <v>0</v>
      </c>
      <c r="I25" s="312">
        <v>29</v>
      </c>
      <c r="J25" s="312">
        <v>40</v>
      </c>
      <c r="K25" s="312">
        <v>56</v>
      </c>
      <c r="L25" s="312">
        <v>65</v>
      </c>
      <c r="M25" s="312">
        <v>42</v>
      </c>
      <c r="N25" s="311">
        <v>0</v>
      </c>
      <c r="O25" s="311">
        <v>0</v>
      </c>
      <c r="P25" s="312">
        <v>144</v>
      </c>
      <c r="Q25" s="339">
        <f t="shared" si="1"/>
        <v>422</v>
      </c>
    </row>
    <row r="26" spans="1:17" ht="30" x14ac:dyDescent="0.25">
      <c r="A26" s="329">
        <v>11440</v>
      </c>
      <c r="B26" s="332" t="s">
        <v>186</v>
      </c>
      <c r="C26" s="335" t="s">
        <v>141</v>
      </c>
      <c r="D26" s="317" t="s">
        <v>39</v>
      </c>
      <c r="E26" s="318" t="s">
        <v>11</v>
      </c>
      <c r="F26" s="319"/>
      <c r="G26" s="312">
        <v>46</v>
      </c>
      <c r="H26" s="312">
        <v>0</v>
      </c>
      <c r="I26" s="312">
        <v>29</v>
      </c>
      <c r="J26" s="312">
        <v>40</v>
      </c>
      <c r="K26" s="312">
        <v>56</v>
      </c>
      <c r="L26" s="312">
        <v>65</v>
      </c>
      <c r="M26" s="312">
        <v>42</v>
      </c>
      <c r="N26" s="311">
        <v>0</v>
      </c>
      <c r="O26" s="311">
        <v>0</v>
      </c>
      <c r="P26" s="312">
        <v>144</v>
      </c>
      <c r="Q26" s="339">
        <f t="shared" si="1"/>
        <v>422</v>
      </c>
    </row>
    <row r="27" spans="1:17" ht="30" x14ac:dyDescent="0.25">
      <c r="A27" s="329">
        <v>11449</v>
      </c>
      <c r="B27" s="332" t="s">
        <v>187</v>
      </c>
      <c r="C27" s="335" t="s">
        <v>141</v>
      </c>
      <c r="D27" s="317" t="s">
        <v>19</v>
      </c>
      <c r="E27" s="318" t="s">
        <v>11</v>
      </c>
      <c r="F27" s="319"/>
      <c r="G27" s="312">
        <v>46</v>
      </c>
      <c r="H27" s="312">
        <v>0</v>
      </c>
      <c r="I27" s="312">
        <v>29</v>
      </c>
      <c r="J27" s="312">
        <v>40</v>
      </c>
      <c r="K27" s="312">
        <v>56</v>
      </c>
      <c r="L27" s="312">
        <v>65</v>
      </c>
      <c r="M27" s="312">
        <v>42</v>
      </c>
      <c r="N27" s="311">
        <v>0</v>
      </c>
      <c r="O27" s="311">
        <v>0</v>
      </c>
      <c r="P27" s="312">
        <v>144</v>
      </c>
      <c r="Q27" s="339">
        <f t="shared" si="1"/>
        <v>422</v>
      </c>
    </row>
    <row r="28" spans="1:17" ht="30" x14ac:dyDescent="0.25">
      <c r="A28" s="329">
        <v>11432</v>
      </c>
      <c r="B28" s="332" t="s">
        <v>188</v>
      </c>
      <c r="C28" s="335" t="s">
        <v>141</v>
      </c>
      <c r="D28" s="317" t="s">
        <v>40</v>
      </c>
      <c r="E28" s="318" t="s">
        <v>11</v>
      </c>
      <c r="F28" s="319"/>
      <c r="G28" s="312">
        <v>46</v>
      </c>
      <c r="H28" s="312">
        <v>0</v>
      </c>
      <c r="I28" s="312">
        <v>29</v>
      </c>
      <c r="J28" s="312">
        <v>40</v>
      </c>
      <c r="K28" s="312">
        <v>56</v>
      </c>
      <c r="L28" s="312">
        <v>65</v>
      </c>
      <c r="M28" s="312">
        <v>42</v>
      </c>
      <c r="N28" s="311">
        <v>0</v>
      </c>
      <c r="O28" s="311">
        <v>0</v>
      </c>
      <c r="P28" s="312">
        <v>144</v>
      </c>
      <c r="Q28" s="339">
        <f t="shared" si="1"/>
        <v>422</v>
      </c>
    </row>
    <row r="29" spans="1:17" ht="36" customHeight="1" x14ac:dyDescent="0.25">
      <c r="A29" s="330" t="s">
        <v>38</v>
      </c>
      <c r="B29" s="254" t="s">
        <v>38</v>
      </c>
      <c r="C29" s="252" t="s">
        <v>196</v>
      </c>
      <c r="D29" s="238" t="s">
        <v>41</v>
      </c>
      <c r="E29" s="239" t="s">
        <v>11</v>
      </c>
      <c r="F29" s="243"/>
      <c r="G29" s="312">
        <v>46</v>
      </c>
      <c r="H29" s="312">
        <v>0</v>
      </c>
      <c r="I29" s="312">
        <v>29</v>
      </c>
      <c r="J29" s="312">
        <v>40</v>
      </c>
      <c r="K29" s="312">
        <v>56</v>
      </c>
      <c r="L29" s="312">
        <v>65</v>
      </c>
      <c r="M29" s="312">
        <v>42</v>
      </c>
      <c r="N29" s="311">
        <v>0</v>
      </c>
      <c r="O29" s="311">
        <v>0</v>
      </c>
      <c r="P29" s="312">
        <v>144</v>
      </c>
      <c r="Q29" s="339">
        <f t="shared" si="1"/>
        <v>422</v>
      </c>
    </row>
    <row r="30" spans="1:17" ht="10.5" customHeight="1" x14ac:dyDescent="0.25">
      <c r="A30" s="328"/>
      <c r="B30" s="253"/>
      <c r="C30" s="253"/>
      <c r="D30" s="350"/>
      <c r="E30" s="350"/>
      <c r="F30" s="350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</row>
    <row r="31" spans="1:17" ht="25.5" customHeight="1" x14ac:dyDescent="0.25">
      <c r="A31" s="324">
        <v>4</v>
      </c>
      <c r="B31" s="306" t="s">
        <v>189</v>
      </c>
      <c r="C31" s="234"/>
      <c r="D31" s="351" t="s">
        <v>157</v>
      </c>
      <c r="E31" s="351"/>
      <c r="F31" s="351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</row>
    <row r="32" spans="1:17" ht="30" x14ac:dyDescent="0.25">
      <c r="A32" s="329">
        <v>42579</v>
      </c>
      <c r="B32" s="332" t="s">
        <v>190</v>
      </c>
      <c r="C32" s="335" t="s">
        <v>146</v>
      </c>
      <c r="D32" s="317" t="s">
        <v>21</v>
      </c>
      <c r="E32" s="318" t="s">
        <v>22</v>
      </c>
      <c r="F32" s="320">
        <v>3.7</v>
      </c>
      <c r="G32" s="338">
        <v>9.1999999999999993</v>
      </c>
      <c r="H32" s="338">
        <v>0</v>
      </c>
      <c r="I32" s="338">
        <v>5.65</v>
      </c>
      <c r="J32" s="338">
        <v>7.9</v>
      </c>
      <c r="K32" s="338">
        <v>11.2</v>
      </c>
      <c r="L32" s="338">
        <v>13</v>
      </c>
      <c r="M32" s="338">
        <v>8.4</v>
      </c>
      <c r="N32" s="311">
        <v>0</v>
      </c>
      <c r="O32" s="311">
        <v>0</v>
      </c>
      <c r="P32" s="338">
        <v>28.8</v>
      </c>
      <c r="Q32" s="339">
        <f t="shared" ref="Q32:Q35" si="2">SUM(G32:P32)</f>
        <v>84.15</v>
      </c>
    </row>
    <row r="33" spans="1:17" ht="60" x14ac:dyDescent="0.25">
      <c r="A33" s="329">
        <v>42672</v>
      </c>
      <c r="B33" s="332" t="s">
        <v>191</v>
      </c>
      <c r="C33" s="335" t="s">
        <v>148</v>
      </c>
      <c r="D33" s="317" t="s">
        <v>23</v>
      </c>
      <c r="E33" s="318" t="s">
        <v>22</v>
      </c>
      <c r="F33" s="320">
        <v>3.7</v>
      </c>
      <c r="G33" s="338">
        <v>9.1999999999999993</v>
      </c>
      <c r="H33" s="338">
        <v>0</v>
      </c>
      <c r="I33" s="338">
        <v>5.65</v>
      </c>
      <c r="J33" s="338">
        <v>7.9</v>
      </c>
      <c r="K33" s="338">
        <v>11.2</v>
      </c>
      <c r="L33" s="338">
        <v>13</v>
      </c>
      <c r="M33" s="338">
        <v>8.4</v>
      </c>
      <c r="N33" s="311">
        <v>0</v>
      </c>
      <c r="O33" s="311">
        <v>0</v>
      </c>
      <c r="P33" s="338">
        <v>28.8</v>
      </c>
      <c r="Q33" s="339">
        <f t="shared" si="2"/>
        <v>84.15</v>
      </c>
    </row>
    <row r="34" spans="1:17" ht="30" x14ac:dyDescent="0.25">
      <c r="A34" s="329">
        <v>42589</v>
      </c>
      <c r="B34" s="332" t="s">
        <v>192</v>
      </c>
      <c r="C34" s="335" t="s">
        <v>146</v>
      </c>
      <c r="D34" s="317" t="s">
        <v>24</v>
      </c>
      <c r="E34" s="318" t="s">
        <v>22</v>
      </c>
      <c r="F34" s="320">
        <v>3.7</v>
      </c>
      <c r="G34" s="338">
        <v>9.1999999999999993</v>
      </c>
      <c r="H34" s="338">
        <v>0</v>
      </c>
      <c r="I34" s="338">
        <v>5.65</v>
      </c>
      <c r="J34" s="338">
        <v>7.9</v>
      </c>
      <c r="K34" s="338">
        <v>11.2</v>
      </c>
      <c r="L34" s="338">
        <v>13</v>
      </c>
      <c r="M34" s="338">
        <v>8.4</v>
      </c>
      <c r="N34" s="311">
        <v>0</v>
      </c>
      <c r="O34" s="311">
        <v>0</v>
      </c>
      <c r="P34" s="338">
        <v>28.8</v>
      </c>
      <c r="Q34" s="339">
        <f t="shared" si="2"/>
        <v>84.15</v>
      </c>
    </row>
    <row r="35" spans="1:17" ht="90.75" customHeight="1" x14ac:dyDescent="0.25">
      <c r="A35" s="331" t="s">
        <v>118</v>
      </c>
      <c r="B35" s="255" t="s">
        <v>118</v>
      </c>
      <c r="C35" s="252" t="s">
        <v>147</v>
      </c>
      <c r="D35" s="249" t="s">
        <v>64</v>
      </c>
      <c r="E35" s="250" t="s">
        <v>25</v>
      </c>
      <c r="F35" s="251"/>
      <c r="G35" s="312">
        <v>64400</v>
      </c>
      <c r="H35" s="312">
        <v>0</v>
      </c>
      <c r="I35" s="312">
        <v>39550</v>
      </c>
      <c r="J35" s="312">
        <v>55300</v>
      </c>
      <c r="K35" s="312">
        <v>78400</v>
      </c>
      <c r="L35" s="312">
        <v>91000</v>
      </c>
      <c r="M35" s="312">
        <v>58800</v>
      </c>
      <c r="N35" s="311">
        <v>0</v>
      </c>
      <c r="O35" s="311">
        <v>0</v>
      </c>
      <c r="P35" s="312">
        <v>201600</v>
      </c>
      <c r="Q35" s="339">
        <f t="shared" si="2"/>
        <v>589050</v>
      </c>
    </row>
    <row r="36" spans="1:17" ht="15.75" customHeight="1" x14ac:dyDescent="0.25">
      <c r="A36" s="328"/>
      <c r="B36" s="253"/>
      <c r="C36" s="253"/>
      <c r="D36" s="350"/>
      <c r="E36" s="350"/>
      <c r="F36" s="350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</row>
    <row r="37" spans="1:17" x14ac:dyDescent="0.25">
      <c r="B37" s="6"/>
      <c r="C37" s="6"/>
      <c r="D37" s="7"/>
      <c r="E37" s="6"/>
      <c r="F37" s="6"/>
    </row>
  </sheetData>
  <mergeCells count="10">
    <mergeCell ref="A2:Q2"/>
    <mergeCell ref="G3:Q3"/>
    <mergeCell ref="D30:F30"/>
    <mergeCell ref="D31:F31"/>
    <mergeCell ref="D36:F36"/>
    <mergeCell ref="D4:F4"/>
    <mergeCell ref="D8:F8"/>
    <mergeCell ref="D9:F9"/>
    <mergeCell ref="D20:F20"/>
    <mergeCell ref="D21:F21"/>
  </mergeCells>
  <phoneticPr fontId="33" type="noConversion"/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topLeftCell="A11" zoomScale="70" zoomScaleNormal="70" zoomScaleSheetLayoutView="85" workbookViewId="0">
      <selection activeCell="A17" sqref="A17"/>
    </sheetView>
  </sheetViews>
  <sheetFormatPr defaultColWidth="9.140625" defaultRowHeight="15" x14ac:dyDescent="0.25"/>
  <cols>
    <col min="1" max="1" width="9.42578125" style="107" bestFit="1" customWidth="1"/>
    <col min="2" max="2" width="15.42578125" style="107" customWidth="1"/>
    <col min="3" max="3" width="79.85546875" style="1" customWidth="1"/>
    <col min="4" max="4" width="11.42578125" style="107" bestFit="1" customWidth="1"/>
    <col min="5" max="5" width="15.42578125" style="107" hidden="1" customWidth="1"/>
    <col min="6" max="6" width="10.85546875" style="107" bestFit="1" customWidth="1"/>
    <col min="7" max="7" width="15.42578125" style="107" customWidth="1"/>
    <col min="8" max="8" width="19.85546875" style="2" customWidth="1"/>
    <col min="9" max="9" width="26.7109375" style="107" bestFit="1" customWidth="1"/>
    <col min="10" max="10" width="9.140625" style="1" customWidth="1"/>
    <col min="11" max="16384" width="9.140625" style="1"/>
  </cols>
  <sheetData>
    <row r="1" spans="1:10" ht="32.1" customHeight="1" x14ac:dyDescent="0.25">
      <c r="A1" s="506" t="s">
        <v>44</v>
      </c>
      <c r="B1" s="507"/>
      <c r="C1" s="507"/>
      <c r="D1" s="507"/>
      <c r="E1" s="507"/>
      <c r="F1" s="507"/>
      <c r="G1" s="507"/>
      <c r="H1" s="507"/>
      <c r="I1" s="508"/>
    </row>
    <row r="2" spans="1:10" x14ac:dyDescent="0.25">
      <c r="A2" s="119"/>
      <c r="B2" s="121"/>
      <c r="C2" s="120"/>
      <c r="D2" s="121"/>
      <c r="E2" s="121"/>
      <c r="F2" s="121"/>
      <c r="G2" s="121"/>
      <c r="H2" s="122"/>
      <c r="I2" s="123"/>
    </row>
    <row r="3" spans="1:10" hidden="1" x14ac:dyDescent="0.25">
      <c r="A3" s="509"/>
      <c r="B3" s="510"/>
      <c r="C3" s="510"/>
      <c r="D3" s="510"/>
      <c r="E3" s="510"/>
      <c r="F3" s="510"/>
      <c r="G3" s="510"/>
      <c r="H3" s="510"/>
      <c r="I3" s="511"/>
    </row>
    <row r="4" spans="1:10" hidden="1" x14ac:dyDescent="0.25">
      <c r="A4" s="509"/>
      <c r="B4" s="510"/>
      <c r="C4" s="510"/>
      <c r="D4" s="510"/>
      <c r="E4" s="510"/>
      <c r="F4" s="510"/>
      <c r="G4" s="510"/>
      <c r="H4" s="510"/>
      <c r="I4" s="511"/>
    </row>
    <row r="5" spans="1:10" hidden="1" x14ac:dyDescent="0.25">
      <c r="A5" s="509"/>
      <c r="B5" s="510"/>
      <c r="C5" s="510"/>
      <c r="D5" s="510"/>
      <c r="E5" s="510"/>
      <c r="F5" s="510"/>
      <c r="G5" s="510"/>
      <c r="H5" s="510"/>
      <c r="I5" s="511"/>
    </row>
    <row r="6" spans="1:10" hidden="1" x14ac:dyDescent="0.25">
      <c r="A6" s="509"/>
      <c r="B6" s="510"/>
      <c r="C6" s="510"/>
      <c r="D6" s="510"/>
      <c r="E6" s="510"/>
      <c r="F6" s="510"/>
      <c r="G6" s="510"/>
      <c r="H6" s="510"/>
      <c r="I6" s="511"/>
    </row>
    <row r="7" spans="1:10" hidden="1" x14ac:dyDescent="0.25">
      <c r="A7" s="509"/>
      <c r="B7" s="510"/>
      <c r="C7" s="510"/>
      <c r="D7" s="510"/>
      <c r="E7" s="510"/>
      <c r="F7" s="510"/>
      <c r="G7" s="510"/>
      <c r="H7" s="510"/>
      <c r="I7" s="511"/>
    </row>
    <row r="8" spans="1:10" hidden="1" x14ac:dyDescent="0.25">
      <c r="A8" s="509"/>
      <c r="B8" s="510"/>
      <c r="C8" s="510"/>
      <c r="D8" s="510"/>
      <c r="E8" s="510"/>
      <c r="F8" s="510"/>
      <c r="G8" s="510"/>
      <c r="H8" s="510"/>
      <c r="I8" s="511"/>
    </row>
    <row r="9" spans="1:10" hidden="1" x14ac:dyDescent="0.25">
      <c r="A9" s="509"/>
      <c r="B9" s="510"/>
      <c r="C9" s="510"/>
      <c r="D9" s="510"/>
      <c r="E9" s="510"/>
      <c r="F9" s="510"/>
      <c r="G9" s="510"/>
      <c r="H9" s="510"/>
      <c r="I9" s="511"/>
    </row>
    <row r="10" spans="1:10" x14ac:dyDescent="0.25">
      <c r="A10" s="124"/>
      <c r="B10" s="125"/>
      <c r="C10" s="125"/>
      <c r="D10" s="125"/>
      <c r="E10" s="125"/>
      <c r="F10" s="125"/>
      <c r="G10" s="125"/>
      <c r="H10" s="125"/>
      <c r="I10" s="126"/>
    </row>
    <row r="11" spans="1:10" ht="33.950000000000003" customHeight="1" x14ac:dyDescent="0.25">
      <c r="A11" s="521" t="s">
        <v>48</v>
      </c>
      <c r="B11" s="522"/>
      <c r="C11" s="522"/>
      <c r="D11" s="522"/>
      <c r="E11" s="522"/>
      <c r="F11" s="522"/>
      <c r="G11" s="522"/>
      <c r="H11" s="522"/>
      <c r="I11" s="523"/>
    </row>
    <row r="12" spans="1:10" ht="15.75" x14ac:dyDescent="0.25">
      <c r="A12" s="400" t="s">
        <v>49</v>
      </c>
      <c r="B12" s="400"/>
      <c r="C12" s="400"/>
      <c r="D12" s="186">
        <v>0.15</v>
      </c>
      <c r="E12" s="186"/>
      <c r="F12" s="186"/>
      <c r="G12" s="190"/>
      <c r="H12" s="186"/>
      <c r="I12" s="186"/>
      <c r="J12" s="87">
        <f>D12+D13</f>
        <v>0.2</v>
      </c>
    </row>
    <row r="13" spans="1:10" ht="15.75" x14ac:dyDescent="0.25">
      <c r="A13" s="173" t="s">
        <v>132</v>
      </c>
      <c r="B13" s="173"/>
      <c r="C13" s="173"/>
      <c r="D13" s="187">
        <v>0.05</v>
      </c>
      <c r="E13" s="187"/>
      <c r="F13" s="187"/>
      <c r="G13" s="191"/>
      <c r="H13" s="187"/>
      <c r="I13" s="187"/>
    </row>
    <row r="14" spans="1:10" ht="15.75" x14ac:dyDescent="0.25">
      <c r="A14" s="400" t="s">
        <v>50</v>
      </c>
      <c r="B14" s="400"/>
      <c r="C14" s="400"/>
      <c r="D14" s="186">
        <v>7</v>
      </c>
      <c r="E14" s="186"/>
      <c r="F14" s="186"/>
      <c r="G14" s="190"/>
      <c r="H14" s="186"/>
      <c r="I14" s="186"/>
    </row>
    <row r="15" spans="1:10" ht="31.5" x14ac:dyDescent="0.25">
      <c r="A15" s="350" t="s">
        <v>46</v>
      </c>
      <c r="B15" s="350"/>
      <c r="C15" s="176" t="s">
        <v>45</v>
      </c>
      <c r="D15" s="176" t="s">
        <v>52</v>
      </c>
      <c r="E15" s="176" t="s">
        <v>53</v>
      </c>
      <c r="F15" s="176"/>
      <c r="G15" s="93"/>
      <c r="H15" s="11" t="s">
        <v>25</v>
      </c>
      <c r="I15" s="11" t="s">
        <v>12</v>
      </c>
    </row>
    <row r="16" spans="1:10" x14ac:dyDescent="0.25">
      <c r="A16" s="367">
        <v>6</v>
      </c>
      <c r="B16" s="367"/>
      <c r="C16" s="53" t="s">
        <v>128</v>
      </c>
      <c r="D16" s="49">
        <v>8.4</v>
      </c>
      <c r="E16" s="13">
        <f>ROUNDUP(D16,0)</f>
        <v>9</v>
      </c>
      <c r="F16" s="13"/>
      <c r="G16" s="192"/>
      <c r="H16" s="98">
        <f>(D16*1000)*$D$14</f>
        <v>58800</v>
      </c>
      <c r="I16" s="14">
        <f>H16*$J$12</f>
        <v>11760</v>
      </c>
    </row>
    <row r="17" spans="1:10" x14ac:dyDescent="0.25">
      <c r="A17" s="175"/>
      <c r="B17" s="175"/>
      <c r="C17" s="175"/>
      <c r="D17" s="49">
        <f>SUM(D16:D16)</f>
        <v>8.4</v>
      </c>
      <c r="E17" s="49">
        <f>SUM(E16:E16)</f>
        <v>9</v>
      </c>
      <c r="F17" s="49"/>
      <c r="G17" s="52"/>
      <c r="H17" s="12"/>
      <c r="I17" s="14"/>
    </row>
    <row r="18" spans="1:10" ht="15.75" x14ac:dyDescent="0.25">
      <c r="A18" s="503" t="s">
        <v>47</v>
      </c>
      <c r="B18" s="503"/>
      <c r="C18" s="503"/>
      <c r="D18" s="503"/>
      <c r="E18" s="503"/>
      <c r="F18" s="174"/>
      <c r="G18" s="193"/>
      <c r="H18" s="99">
        <f>SUM(H16:H17)</f>
        <v>58800</v>
      </c>
      <c r="I18" s="16">
        <f>H18*J12</f>
        <v>11760</v>
      </c>
    </row>
    <row r="19" spans="1:10" ht="26.25" customHeight="1" x14ac:dyDescent="0.25">
      <c r="A19" s="174"/>
      <c r="B19" s="174"/>
      <c r="C19" s="174"/>
      <c r="D19" s="174"/>
      <c r="E19" s="174"/>
      <c r="F19" s="174"/>
      <c r="G19" s="60"/>
      <c r="H19" s="95"/>
      <c r="I19" s="96"/>
    </row>
    <row r="20" spans="1:10" ht="47.25" x14ac:dyDescent="0.25">
      <c r="A20" s="176" t="s">
        <v>0</v>
      </c>
      <c r="B20" s="176" t="s">
        <v>137</v>
      </c>
      <c r="C20" s="176" t="s">
        <v>1</v>
      </c>
      <c r="D20" s="176" t="s">
        <v>11</v>
      </c>
      <c r="E20" s="176"/>
      <c r="F20" s="176" t="s">
        <v>3</v>
      </c>
      <c r="G20" s="194" t="s">
        <v>138</v>
      </c>
      <c r="H20" s="97" t="s">
        <v>149</v>
      </c>
      <c r="I20" s="18" t="s">
        <v>5</v>
      </c>
    </row>
    <row r="21" spans="1:10" ht="33.75" customHeight="1" x14ac:dyDescent="0.25">
      <c r="A21" s="234">
        <v>1</v>
      </c>
      <c r="B21" s="234"/>
      <c r="C21" s="235" t="s">
        <v>65</v>
      </c>
      <c r="D21" s="235"/>
      <c r="E21" s="235"/>
      <c r="F21" s="235"/>
      <c r="G21" s="184"/>
      <c r="H21" s="184"/>
      <c r="I21" s="185"/>
    </row>
    <row r="22" spans="1:10" ht="61.5" customHeight="1" x14ac:dyDescent="0.25">
      <c r="A22" s="236">
        <v>40230</v>
      </c>
      <c r="B22" s="237" t="s">
        <v>139</v>
      </c>
      <c r="C22" s="238" t="s">
        <v>6</v>
      </c>
      <c r="D22" s="239" t="s">
        <v>12</v>
      </c>
      <c r="E22" s="240"/>
      <c r="F22" s="241">
        <v>11760</v>
      </c>
      <c r="G22" s="195">
        <v>2.34</v>
      </c>
      <c r="H22" s="25">
        <f>TRUNC(G22*1.2332,2)</f>
        <v>2.88</v>
      </c>
      <c r="I22" s="25">
        <f>TRUNC(H22*F22,2)</f>
        <v>33868.800000000003</v>
      </c>
    </row>
    <row r="23" spans="1:10" ht="49.5" customHeight="1" x14ac:dyDescent="0.25">
      <c r="A23" s="236">
        <v>43340</v>
      </c>
      <c r="B23" s="237" t="s">
        <v>139</v>
      </c>
      <c r="C23" s="238" t="s">
        <v>13</v>
      </c>
      <c r="D23" s="239" t="s">
        <v>12</v>
      </c>
      <c r="E23" s="242"/>
      <c r="F23" s="243">
        <f>I18</f>
        <v>11760</v>
      </c>
      <c r="G23" s="25">
        <v>4.8899999999999997</v>
      </c>
      <c r="H23" s="25">
        <f>TRUNC(G23*1.2332,2)</f>
        <v>6.03</v>
      </c>
      <c r="I23" s="25">
        <f t="shared" ref="I23:I24" si="0">TRUNC(H23*F23,2)</f>
        <v>70912.800000000003</v>
      </c>
    </row>
    <row r="24" spans="1:10" ht="48.75" customHeight="1" x14ac:dyDescent="0.25">
      <c r="A24" s="236">
        <v>60019</v>
      </c>
      <c r="B24" s="237" t="s">
        <v>139</v>
      </c>
      <c r="C24" s="238" t="s">
        <v>135</v>
      </c>
      <c r="D24" s="239" t="s">
        <v>7</v>
      </c>
      <c r="E24" s="242"/>
      <c r="F24" s="243">
        <f>F23*1.35</f>
        <v>15876.000000000002</v>
      </c>
      <c r="G24" s="25">
        <f>(0.947*3)+1.503</f>
        <v>4.3439999999999994</v>
      </c>
      <c r="H24" s="25">
        <f>TRUNC(G24*1.2332,2)</f>
        <v>5.35</v>
      </c>
      <c r="I24" s="25">
        <f t="shared" si="0"/>
        <v>84936.6</v>
      </c>
    </row>
    <row r="25" spans="1:10" ht="30" customHeight="1" x14ac:dyDescent="0.25">
      <c r="A25" s="244"/>
      <c r="B25" s="244"/>
      <c r="C25" s="235"/>
      <c r="D25" s="235"/>
      <c r="E25" s="235"/>
      <c r="F25" s="235"/>
      <c r="G25" s="182"/>
      <c r="H25" s="183"/>
      <c r="I25" s="27">
        <f>ROUND(SUM(I22:I24),2)</f>
        <v>189718.2</v>
      </c>
    </row>
    <row r="26" spans="1:10" ht="35.1" customHeight="1" x14ac:dyDescent="0.25">
      <c r="A26" s="234">
        <v>2</v>
      </c>
      <c r="B26" s="234"/>
      <c r="C26" s="235" t="s">
        <v>9</v>
      </c>
      <c r="D26" s="235"/>
      <c r="E26" s="235"/>
      <c r="F26" s="235"/>
      <c r="G26" s="182"/>
      <c r="H26" s="182"/>
      <c r="I26" s="183"/>
    </row>
    <row r="27" spans="1:10" s="5" customFormat="1" ht="64.5" customHeight="1" x14ac:dyDescent="0.25">
      <c r="A27" s="245">
        <v>40530</v>
      </c>
      <c r="B27" s="237" t="s">
        <v>139</v>
      </c>
      <c r="C27" s="246" t="s">
        <v>10</v>
      </c>
      <c r="D27" s="53" t="s">
        <v>14</v>
      </c>
      <c r="E27" s="247"/>
      <c r="F27" s="247">
        <v>10</v>
      </c>
      <c r="G27" s="46">
        <v>963.51</v>
      </c>
      <c r="H27" s="25">
        <f t="shared" ref="H27:H36" si="1">TRUNC(G27*1.2332,2)</f>
        <v>1188.2</v>
      </c>
      <c r="I27" s="25">
        <f>TRUNC(H27*F27,2)</f>
        <v>11882</v>
      </c>
    </row>
    <row r="28" spans="1:10" ht="60" x14ac:dyDescent="0.25">
      <c r="A28" s="245">
        <v>41333</v>
      </c>
      <c r="B28" s="237" t="s">
        <v>139</v>
      </c>
      <c r="C28" s="246" t="s">
        <v>37</v>
      </c>
      <c r="D28" s="53" t="s">
        <v>14</v>
      </c>
      <c r="E28" s="247"/>
      <c r="F28" s="247">
        <v>10</v>
      </c>
      <c r="G28" s="46">
        <v>1804</v>
      </c>
      <c r="H28" s="25">
        <f t="shared" si="1"/>
        <v>2224.69</v>
      </c>
      <c r="I28" s="25">
        <f t="shared" ref="I28:I36" si="2">TRUNC(H28*F28,2)</f>
        <v>22246.9</v>
      </c>
      <c r="J28" s="5"/>
    </row>
    <row r="29" spans="1:10" ht="50.25" customHeight="1" x14ac:dyDescent="0.25">
      <c r="A29" s="245">
        <v>40531</v>
      </c>
      <c r="B29" s="237" t="s">
        <v>139</v>
      </c>
      <c r="C29" s="246" t="s">
        <v>43</v>
      </c>
      <c r="D29" s="53" t="s">
        <v>14</v>
      </c>
      <c r="E29" s="247"/>
      <c r="F29" s="247">
        <v>7</v>
      </c>
      <c r="G29" s="46">
        <v>1587.57</v>
      </c>
      <c r="H29" s="25">
        <f t="shared" si="1"/>
        <v>1957.79</v>
      </c>
      <c r="I29" s="25">
        <f t="shared" si="2"/>
        <v>13704.53</v>
      </c>
      <c r="J29" s="5"/>
    </row>
    <row r="30" spans="1:10" s="5" customFormat="1" ht="49.5" customHeight="1" x14ac:dyDescent="0.25">
      <c r="A30" s="245">
        <v>41334</v>
      </c>
      <c r="B30" s="237" t="s">
        <v>139</v>
      </c>
      <c r="C30" s="246" t="s">
        <v>42</v>
      </c>
      <c r="D30" s="53" t="s">
        <v>14</v>
      </c>
      <c r="E30" s="247"/>
      <c r="F30" s="247">
        <v>7</v>
      </c>
      <c r="G30" s="46">
        <v>2812.09</v>
      </c>
      <c r="H30" s="25">
        <f t="shared" si="1"/>
        <v>3467.86</v>
      </c>
      <c r="I30" s="25">
        <f t="shared" si="2"/>
        <v>24275.02</v>
      </c>
    </row>
    <row r="31" spans="1:10" s="44" customFormat="1" ht="60" x14ac:dyDescent="0.25">
      <c r="A31" s="248">
        <v>40431</v>
      </c>
      <c r="B31" s="237" t="s">
        <v>139</v>
      </c>
      <c r="C31" s="249" t="s">
        <v>35</v>
      </c>
      <c r="D31" s="250" t="s">
        <v>15</v>
      </c>
      <c r="E31" s="251"/>
      <c r="F31" s="247">
        <f>F28*9</f>
        <v>90</v>
      </c>
      <c r="G31" s="43">
        <v>239.45</v>
      </c>
      <c r="H31" s="43">
        <f t="shared" si="1"/>
        <v>295.27999999999997</v>
      </c>
      <c r="I31" s="25">
        <f t="shared" si="2"/>
        <v>26575.200000000001</v>
      </c>
    </row>
    <row r="32" spans="1:10" s="44" customFormat="1" ht="60" x14ac:dyDescent="0.25">
      <c r="A32" s="248">
        <v>40435</v>
      </c>
      <c r="B32" s="237" t="s">
        <v>139</v>
      </c>
      <c r="C32" s="249" t="s">
        <v>36</v>
      </c>
      <c r="D32" s="250" t="s">
        <v>15</v>
      </c>
      <c r="E32" s="251"/>
      <c r="F32" s="247">
        <f>F30*9</f>
        <v>63</v>
      </c>
      <c r="G32" s="43">
        <v>453.12</v>
      </c>
      <c r="H32" s="43">
        <f t="shared" si="1"/>
        <v>558.78</v>
      </c>
      <c r="I32" s="25">
        <f t="shared" si="2"/>
        <v>35203.14</v>
      </c>
    </row>
    <row r="33" spans="1:9" ht="60" x14ac:dyDescent="0.25">
      <c r="A33" s="236">
        <v>40670</v>
      </c>
      <c r="B33" s="237" t="s">
        <v>139</v>
      </c>
      <c r="C33" s="238" t="s">
        <v>27</v>
      </c>
      <c r="D33" s="239" t="s">
        <v>15</v>
      </c>
      <c r="E33" s="243"/>
      <c r="F33" s="247">
        <v>123</v>
      </c>
      <c r="G33" s="25">
        <v>51.93</v>
      </c>
      <c r="H33" s="25">
        <f t="shared" si="1"/>
        <v>64.040000000000006</v>
      </c>
      <c r="I33" s="25">
        <f t="shared" si="2"/>
        <v>7876.92</v>
      </c>
    </row>
    <row r="34" spans="1:9" ht="51" customHeight="1" x14ac:dyDescent="0.25">
      <c r="A34" s="248">
        <v>40703</v>
      </c>
      <c r="B34" s="252" t="s">
        <v>139</v>
      </c>
      <c r="C34" s="249" t="s">
        <v>119</v>
      </c>
      <c r="D34" s="250" t="s">
        <v>15</v>
      </c>
      <c r="E34" s="251"/>
      <c r="F34" s="251">
        <v>37</v>
      </c>
      <c r="G34" s="43">
        <v>167.39</v>
      </c>
      <c r="H34" s="25">
        <f t="shared" si="1"/>
        <v>206.42</v>
      </c>
      <c r="I34" s="25">
        <f t="shared" si="2"/>
        <v>7637.54</v>
      </c>
    </row>
    <row r="35" spans="1:9" ht="46.5" customHeight="1" x14ac:dyDescent="0.25">
      <c r="A35" s="248">
        <v>40678</v>
      </c>
      <c r="B35" s="252" t="s">
        <v>139</v>
      </c>
      <c r="C35" s="249" t="s">
        <v>120</v>
      </c>
      <c r="D35" s="250" t="s">
        <v>15</v>
      </c>
      <c r="E35" s="251"/>
      <c r="F35" s="251">
        <v>35</v>
      </c>
      <c r="G35" s="43">
        <v>297</v>
      </c>
      <c r="H35" s="25">
        <f t="shared" si="1"/>
        <v>366.26</v>
      </c>
      <c r="I35" s="25">
        <f t="shared" si="2"/>
        <v>12819.1</v>
      </c>
    </row>
    <row r="36" spans="1:9" ht="51.75" customHeight="1" x14ac:dyDescent="0.25">
      <c r="A36" s="248">
        <v>40733</v>
      </c>
      <c r="B36" s="252" t="s">
        <v>139</v>
      </c>
      <c r="C36" s="249" t="s">
        <v>121</v>
      </c>
      <c r="D36" s="250" t="s">
        <v>136</v>
      </c>
      <c r="E36" s="251"/>
      <c r="F36" s="251">
        <v>17</v>
      </c>
      <c r="G36" s="43">
        <v>1274.25</v>
      </c>
      <c r="H36" s="25">
        <f t="shared" si="1"/>
        <v>1571.4</v>
      </c>
      <c r="I36" s="25">
        <f t="shared" si="2"/>
        <v>26713.8</v>
      </c>
    </row>
    <row r="37" spans="1:9" ht="26.25" customHeight="1" x14ac:dyDescent="0.25">
      <c r="A37" s="253"/>
      <c r="B37" s="253"/>
      <c r="C37" s="235"/>
      <c r="D37" s="235"/>
      <c r="E37" s="235"/>
      <c r="F37" s="235"/>
      <c r="G37" s="182"/>
      <c r="H37" s="183"/>
      <c r="I37" s="27">
        <f>ROUND(SUM(I27:I36),2)</f>
        <v>188934.15</v>
      </c>
    </row>
    <row r="38" spans="1:9" ht="33.75" customHeight="1" x14ac:dyDescent="0.25">
      <c r="A38" s="234">
        <v>3</v>
      </c>
      <c r="B38" s="234"/>
      <c r="C38" s="235" t="s">
        <v>145</v>
      </c>
      <c r="D38" s="235"/>
      <c r="E38" s="235"/>
      <c r="F38" s="235"/>
      <c r="G38" s="182"/>
      <c r="H38" s="182"/>
      <c r="I38" s="183"/>
    </row>
    <row r="39" spans="1:9" ht="45" x14ac:dyDescent="0.25">
      <c r="A39" s="236">
        <v>11447</v>
      </c>
      <c r="B39" s="252" t="s">
        <v>141</v>
      </c>
      <c r="C39" s="238" t="s">
        <v>28</v>
      </c>
      <c r="D39" s="239" t="s">
        <v>11</v>
      </c>
      <c r="E39" s="243"/>
      <c r="F39" s="243">
        <f>ROUNDUP(($D$16/0.2),0)</f>
        <v>42</v>
      </c>
      <c r="G39" s="25">
        <v>246.2</v>
      </c>
      <c r="H39" s="25">
        <f>TRUNC(G39*1.2332,2)</f>
        <v>303.61</v>
      </c>
      <c r="I39" s="25">
        <f t="shared" ref="I39:I46" si="3">TRUNC(H39*F39,2)</f>
        <v>12751.62</v>
      </c>
    </row>
    <row r="40" spans="1:9" ht="45" x14ac:dyDescent="0.25">
      <c r="A40" s="236">
        <v>11451</v>
      </c>
      <c r="B40" s="252" t="s">
        <v>141</v>
      </c>
      <c r="C40" s="238" t="s">
        <v>17</v>
      </c>
      <c r="D40" s="239" t="s">
        <v>11</v>
      </c>
      <c r="E40" s="243"/>
      <c r="F40" s="243">
        <f>ROUNDUP(($D$16/0.2),0)</f>
        <v>42</v>
      </c>
      <c r="G40" s="25">
        <v>121.4</v>
      </c>
      <c r="H40" s="25">
        <f t="shared" ref="H40:H45" si="4">TRUNC(G40*1.2332,2)</f>
        <v>149.71</v>
      </c>
      <c r="I40" s="25">
        <f t="shared" si="3"/>
        <v>6287.82</v>
      </c>
    </row>
    <row r="41" spans="1:9" ht="45" x14ac:dyDescent="0.25">
      <c r="A41" s="236">
        <v>11433</v>
      </c>
      <c r="B41" s="252" t="s">
        <v>142</v>
      </c>
      <c r="C41" s="238" t="s">
        <v>143</v>
      </c>
      <c r="D41" s="239" t="s">
        <v>11</v>
      </c>
      <c r="E41" s="243"/>
      <c r="F41" s="243">
        <f t="shared" ref="F41:F46" si="5">ROUNDUP(($D$16/0.2),0)</f>
        <v>42</v>
      </c>
      <c r="G41" s="25">
        <v>138</v>
      </c>
      <c r="H41" s="25">
        <f t="shared" si="4"/>
        <v>170.18</v>
      </c>
      <c r="I41" s="25">
        <f t="shared" si="3"/>
        <v>7147.56</v>
      </c>
    </row>
    <row r="42" spans="1:9" ht="45" x14ac:dyDescent="0.25">
      <c r="A42" s="236">
        <v>11455</v>
      </c>
      <c r="B42" s="252" t="s">
        <v>142</v>
      </c>
      <c r="C42" s="238" t="s">
        <v>144</v>
      </c>
      <c r="D42" s="239" t="s">
        <v>11</v>
      </c>
      <c r="E42" s="243"/>
      <c r="F42" s="243">
        <f t="shared" si="5"/>
        <v>42</v>
      </c>
      <c r="G42" s="25">
        <v>64.650000000000006</v>
      </c>
      <c r="H42" s="25">
        <f t="shared" si="4"/>
        <v>79.72</v>
      </c>
      <c r="I42" s="25">
        <f t="shared" si="3"/>
        <v>3348.24</v>
      </c>
    </row>
    <row r="43" spans="1:9" ht="45" x14ac:dyDescent="0.25">
      <c r="A43" s="236">
        <v>11440</v>
      </c>
      <c r="B43" s="252" t="s">
        <v>141</v>
      </c>
      <c r="C43" s="238" t="s">
        <v>39</v>
      </c>
      <c r="D43" s="239" t="s">
        <v>11</v>
      </c>
      <c r="E43" s="243"/>
      <c r="F43" s="243">
        <f t="shared" si="5"/>
        <v>42</v>
      </c>
      <c r="G43" s="25">
        <v>228.03</v>
      </c>
      <c r="H43" s="25">
        <f t="shared" si="4"/>
        <v>281.2</v>
      </c>
      <c r="I43" s="25">
        <f t="shared" si="3"/>
        <v>11810.4</v>
      </c>
    </row>
    <row r="44" spans="1:9" ht="45" x14ac:dyDescent="0.25">
      <c r="A44" s="236">
        <v>11449</v>
      </c>
      <c r="B44" s="252" t="s">
        <v>141</v>
      </c>
      <c r="C44" s="238" t="s">
        <v>19</v>
      </c>
      <c r="D44" s="239" t="s">
        <v>11</v>
      </c>
      <c r="E44" s="243"/>
      <c r="F44" s="243">
        <f t="shared" si="5"/>
        <v>42</v>
      </c>
      <c r="G44" s="25">
        <v>214.73</v>
      </c>
      <c r="H44" s="25">
        <f t="shared" si="4"/>
        <v>264.8</v>
      </c>
      <c r="I44" s="25">
        <f t="shared" si="3"/>
        <v>11121.6</v>
      </c>
    </row>
    <row r="45" spans="1:9" ht="45" x14ac:dyDescent="0.25">
      <c r="A45" s="236">
        <v>11432</v>
      </c>
      <c r="B45" s="252" t="s">
        <v>141</v>
      </c>
      <c r="C45" s="238" t="s">
        <v>40</v>
      </c>
      <c r="D45" s="239" t="s">
        <v>11</v>
      </c>
      <c r="E45" s="243"/>
      <c r="F45" s="243">
        <f t="shared" si="5"/>
        <v>42</v>
      </c>
      <c r="G45" s="25">
        <v>125.42</v>
      </c>
      <c r="H45" s="25">
        <f t="shared" si="4"/>
        <v>154.66</v>
      </c>
      <c r="I45" s="25">
        <f t="shared" si="3"/>
        <v>6495.72</v>
      </c>
    </row>
    <row r="46" spans="1:9" ht="25.5" customHeight="1" x14ac:dyDescent="0.25">
      <c r="A46" s="254" t="s">
        <v>38</v>
      </c>
      <c r="B46" s="252" t="s">
        <v>140</v>
      </c>
      <c r="C46" s="238" t="s">
        <v>41</v>
      </c>
      <c r="D46" s="239" t="s">
        <v>11</v>
      </c>
      <c r="E46" s="243"/>
      <c r="F46" s="243">
        <f t="shared" si="5"/>
        <v>42</v>
      </c>
      <c r="G46" s="25">
        <v>4</v>
      </c>
      <c r="H46" s="30">
        <v>235</v>
      </c>
      <c r="I46" s="25">
        <f t="shared" si="3"/>
        <v>9870</v>
      </c>
    </row>
    <row r="47" spans="1:9" ht="15.75" x14ac:dyDescent="0.25">
      <c r="A47" s="253"/>
      <c r="B47" s="253"/>
      <c r="C47" s="235"/>
      <c r="D47" s="235"/>
      <c r="E47" s="235"/>
      <c r="F47" s="235"/>
      <c r="G47" s="182"/>
      <c r="H47" s="183"/>
      <c r="I47" s="27">
        <f>ROUND(SUM(I39:I46),2)</f>
        <v>68832.960000000006</v>
      </c>
    </row>
    <row r="48" spans="1:9" ht="35.450000000000003" customHeight="1" x14ac:dyDescent="0.25">
      <c r="A48" s="234">
        <v>4</v>
      </c>
      <c r="B48" s="234"/>
      <c r="C48" s="235" t="s">
        <v>157</v>
      </c>
      <c r="D48" s="235"/>
      <c r="E48" s="235"/>
      <c r="F48" s="235"/>
      <c r="G48" s="182"/>
      <c r="H48" s="182"/>
      <c r="I48" s="183"/>
    </row>
    <row r="49" spans="1:9" ht="45" x14ac:dyDescent="0.25">
      <c r="A49" s="236">
        <v>42579</v>
      </c>
      <c r="B49" s="252" t="s">
        <v>146</v>
      </c>
      <c r="C49" s="238" t="s">
        <v>21</v>
      </c>
      <c r="D49" s="239" t="s">
        <v>22</v>
      </c>
      <c r="E49" s="242">
        <v>3.7</v>
      </c>
      <c r="F49" s="242">
        <f>$D$17</f>
        <v>8.4</v>
      </c>
      <c r="G49" s="25">
        <f>1294.67*0.65</f>
        <v>841.53550000000007</v>
      </c>
      <c r="H49" s="25">
        <f t="shared" ref="H49:H51" si="6">TRUNC(G49*1.2332,2)</f>
        <v>1037.78</v>
      </c>
      <c r="I49" s="25">
        <f>ROUND(H49*F49,2)</f>
        <v>8717.35</v>
      </c>
    </row>
    <row r="50" spans="1:9" ht="75" x14ac:dyDescent="0.25">
      <c r="A50" s="236">
        <v>42672</v>
      </c>
      <c r="B50" s="252" t="s">
        <v>148</v>
      </c>
      <c r="C50" s="238" t="s">
        <v>23</v>
      </c>
      <c r="D50" s="239" t="s">
        <v>22</v>
      </c>
      <c r="E50" s="242">
        <v>3.7</v>
      </c>
      <c r="F50" s="242">
        <f t="shared" ref="F50:F51" si="7">$D$17</f>
        <v>8.4</v>
      </c>
      <c r="G50" s="25">
        <f>698.03*0.65</f>
        <v>453.71949999999998</v>
      </c>
      <c r="H50" s="25">
        <f t="shared" si="6"/>
        <v>559.52</v>
      </c>
      <c r="I50" s="25">
        <f>ROUND(H50*F50,2)</f>
        <v>4699.97</v>
      </c>
    </row>
    <row r="51" spans="1:9" ht="45" x14ac:dyDescent="0.25">
      <c r="A51" s="236">
        <v>42589</v>
      </c>
      <c r="B51" s="252" t="s">
        <v>146</v>
      </c>
      <c r="C51" s="238" t="s">
        <v>24</v>
      </c>
      <c r="D51" s="239" t="s">
        <v>22</v>
      </c>
      <c r="E51" s="242">
        <v>3.7</v>
      </c>
      <c r="F51" s="242">
        <f t="shared" si="7"/>
        <v>8.4</v>
      </c>
      <c r="G51" s="25">
        <f>560.95*0.65</f>
        <v>364.61750000000006</v>
      </c>
      <c r="H51" s="25">
        <f t="shared" si="6"/>
        <v>449.64</v>
      </c>
      <c r="I51" s="25">
        <f>ROUND(H51*F51,2)</f>
        <v>3776.98</v>
      </c>
    </row>
    <row r="52" spans="1:9" ht="75" x14ac:dyDescent="0.25">
      <c r="A52" s="255" t="s">
        <v>118</v>
      </c>
      <c r="B52" s="252" t="s">
        <v>147</v>
      </c>
      <c r="C52" s="249" t="s">
        <v>64</v>
      </c>
      <c r="D52" s="250" t="s">
        <v>25</v>
      </c>
      <c r="E52" s="251"/>
      <c r="F52" s="251">
        <f>H18</f>
        <v>58800</v>
      </c>
      <c r="G52" s="43">
        <v>15.61</v>
      </c>
      <c r="H52" s="43">
        <f>'APIS-H=15CM'!P47</f>
        <v>25.5</v>
      </c>
      <c r="I52" s="25">
        <f>ROUND(H52*F52,2)</f>
        <v>1499400</v>
      </c>
    </row>
    <row r="53" spans="1:9" ht="15.75" x14ac:dyDescent="0.25">
      <c r="A53" s="196"/>
      <c r="B53" s="197"/>
      <c r="C53" s="512" t="s">
        <v>8</v>
      </c>
      <c r="D53" s="513"/>
      <c r="E53" s="513"/>
      <c r="F53" s="513"/>
      <c r="G53" s="357"/>
      <c r="H53" s="358"/>
      <c r="I53" s="27">
        <f>ROUND(SUM(I49:I52),2)</f>
        <v>1516594.3</v>
      </c>
    </row>
    <row r="54" spans="1:9" ht="15.75" x14ac:dyDescent="0.25">
      <c r="A54" s="356" t="s">
        <v>26</v>
      </c>
      <c r="B54" s="357"/>
      <c r="C54" s="357"/>
      <c r="D54" s="357"/>
      <c r="E54" s="357"/>
      <c r="F54" s="357"/>
      <c r="G54" s="357"/>
      <c r="H54" s="358"/>
      <c r="I54" s="31">
        <f>ROUND(I25+I37+I47+I53,2)</f>
        <v>1964079.61</v>
      </c>
    </row>
    <row r="55" spans="1:9" x14ac:dyDescent="0.25">
      <c r="A55" s="6"/>
      <c r="B55" s="6"/>
      <c r="C55" s="7"/>
      <c r="D55" s="6"/>
      <c r="E55" s="6"/>
      <c r="F55" s="6"/>
      <c r="G55" s="6"/>
      <c r="H55" s="8"/>
      <c r="I55" s="6"/>
    </row>
    <row r="56" spans="1:9" x14ac:dyDescent="0.25">
      <c r="A56" s="6"/>
      <c r="B56" s="6"/>
      <c r="C56" s="7"/>
      <c r="D56" s="6"/>
      <c r="E56" s="6"/>
      <c r="F56" s="6"/>
      <c r="G56" s="6"/>
      <c r="H56" s="8"/>
      <c r="I56" s="6"/>
    </row>
    <row r="57" spans="1:9" ht="15.75" x14ac:dyDescent="0.25">
      <c r="A57" s="359" t="s">
        <v>34</v>
      </c>
      <c r="B57" s="359"/>
      <c r="C57" s="359"/>
      <c r="D57" s="359"/>
      <c r="E57" s="359"/>
      <c r="F57" s="359"/>
      <c r="G57" s="359"/>
      <c r="H57" s="359"/>
      <c r="I57" s="359"/>
    </row>
    <row r="58" spans="1:9" ht="15.75" x14ac:dyDescent="0.25">
      <c r="A58" s="108" t="s">
        <v>0</v>
      </c>
      <c r="B58" s="108"/>
      <c r="C58" s="32" t="s">
        <v>30</v>
      </c>
      <c r="D58" s="108" t="s">
        <v>2</v>
      </c>
      <c r="E58" s="108" t="s">
        <v>3</v>
      </c>
      <c r="F58" s="108"/>
      <c r="G58" s="108"/>
      <c r="H58" s="33" t="s">
        <v>31</v>
      </c>
      <c r="I58" s="34" t="s">
        <v>32</v>
      </c>
    </row>
    <row r="59" spans="1:9" ht="30" x14ac:dyDescent="0.25">
      <c r="A59" s="12">
        <v>1</v>
      </c>
      <c r="B59" s="12"/>
      <c r="C59" s="35" t="s">
        <v>48</v>
      </c>
      <c r="D59" s="12" t="s">
        <v>33</v>
      </c>
      <c r="E59" s="12">
        <f>H18</f>
        <v>58800</v>
      </c>
      <c r="F59" s="12"/>
      <c r="G59" s="12"/>
      <c r="H59" s="36">
        <f>I54/E59</f>
        <v>33.402714455782316</v>
      </c>
      <c r="I59" s="37">
        <f>E59*H59</f>
        <v>1964079.61</v>
      </c>
    </row>
    <row r="60" spans="1:9" x14ac:dyDescent="0.25">
      <c r="A60" s="6"/>
      <c r="B60" s="6"/>
      <c r="C60" s="7"/>
      <c r="D60" s="6"/>
      <c r="E60" s="6"/>
      <c r="F60" s="6"/>
      <c r="G60" s="6"/>
      <c r="H60" s="8"/>
      <c r="I60" s="6"/>
    </row>
  </sheetData>
  <mergeCells count="17">
    <mergeCell ref="A54:H54"/>
    <mergeCell ref="A57:I57"/>
    <mergeCell ref="A18:E18"/>
    <mergeCell ref="A15:B15"/>
    <mergeCell ref="A16:B16"/>
    <mergeCell ref="A1:I1"/>
    <mergeCell ref="A7:I7"/>
    <mergeCell ref="A8:I8"/>
    <mergeCell ref="A9:I9"/>
    <mergeCell ref="C53:H53"/>
    <mergeCell ref="A14:C14"/>
    <mergeCell ref="A11:I11"/>
    <mergeCell ref="A12:C12"/>
    <mergeCell ref="A3:I3"/>
    <mergeCell ref="A4:I4"/>
    <mergeCell ref="A5:I5"/>
    <mergeCell ref="A6:I6"/>
  </mergeCells>
  <pageMargins left="1" right="1" top="1" bottom="1" header="0.5" footer="0.5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topLeftCell="A12" zoomScale="70" zoomScaleNormal="70" zoomScaleSheetLayoutView="85" workbookViewId="0">
      <selection activeCell="A18" sqref="A18:E18"/>
    </sheetView>
  </sheetViews>
  <sheetFormatPr defaultColWidth="9.140625" defaultRowHeight="15" x14ac:dyDescent="0.25"/>
  <cols>
    <col min="1" max="1" width="9.42578125" style="107" bestFit="1" customWidth="1"/>
    <col min="2" max="2" width="15.42578125" style="107" customWidth="1"/>
    <col min="3" max="3" width="68" style="1" customWidth="1"/>
    <col min="4" max="4" width="14.28515625" style="107" customWidth="1"/>
    <col min="5" max="5" width="15.42578125" style="107" hidden="1" customWidth="1"/>
    <col min="6" max="6" width="16.7109375" style="107" customWidth="1"/>
    <col min="7" max="7" width="15.42578125" style="107" customWidth="1"/>
    <col min="8" max="8" width="19.85546875" style="2" customWidth="1"/>
    <col min="9" max="9" width="26.7109375" style="107" bestFit="1" customWidth="1"/>
    <col min="10" max="10" width="9.140625" style="1" customWidth="1"/>
    <col min="11" max="16384" width="9.140625" style="1"/>
  </cols>
  <sheetData>
    <row r="1" spans="1:10" ht="32.1" customHeight="1" x14ac:dyDescent="0.25">
      <c r="A1" s="506" t="s">
        <v>44</v>
      </c>
      <c r="B1" s="507"/>
      <c r="C1" s="507"/>
      <c r="D1" s="507"/>
      <c r="E1" s="507"/>
      <c r="F1" s="507"/>
      <c r="G1" s="507"/>
      <c r="H1" s="507"/>
      <c r="I1" s="508"/>
    </row>
    <row r="2" spans="1:10" x14ac:dyDescent="0.25">
      <c r="A2" s="119"/>
      <c r="B2" s="121"/>
      <c r="C2" s="120"/>
      <c r="D2" s="121"/>
      <c r="E2" s="121"/>
      <c r="F2" s="121"/>
      <c r="G2" s="121"/>
      <c r="H2" s="122"/>
      <c r="I2" s="123"/>
    </row>
    <row r="3" spans="1:10" hidden="1" x14ac:dyDescent="0.25">
      <c r="A3" s="509"/>
      <c r="B3" s="510"/>
      <c r="C3" s="510"/>
      <c r="D3" s="510"/>
      <c r="E3" s="510"/>
      <c r="F3" s="510"/>
      <c r="G3" s="510"/>
      <c r="H3" s="510"/>
      <c r="I3" s="511"/>
    </row>
    <row r="4" spans="1:10" hidden="1" x14ac:dyDescent="0.25">
      <c r="A4" s="509"/>
      <c r="B4" s="510"/>
      <c r="C4" s="510"/>
      <c r="D4" s="510"/>
      <c r="E4" s="510"/>
      <c r="F4" s="510"/>
      <c r="G4" s="510"/>
      <c r="H4" s="510"/>
      <c r="I4" s="511"/>
    </row>
    <row r="5" spans="1:10" hidden="1" x14ac:dyDescent="0.25">
      <c r="A5" s="509"/>
      <c r="B5" s="510"/>
      <c r="C5" s="510"/>
      <c r="D5" s="510"/>
      <c r="E5" s="510"/>
      <c r="F5" s="510"/>
      <c r="G5" s="510"/>
      <c r="H5" s="510"/>
      <c r="I5" s="511"/>
    </row>
    <row r="6" spans="1:10" hidden="1" x14ac:dyDescent="0.25">
      <c r="A6" s="509"/>
      <c r="B6" s="510"/>
      <c r="C6" s="510"/>
      <c r="D6" s="510"/>
      <c r="E6" s="510"/>
      <c r="F6" s="510"/>
      <c r="G6" s="510"/>
      <c r="H6" s="510"/>
      <c r="I6" s="511"/>
    </row>
    <row r="7" spans="1:10" hidden="1" x14ac:dyDescent="0.25">
      <c r="A7" s="509"/>
      <c r="B7" s="510"/>
      <c r="C7" s="510"/>
      <c r="D7" s="510"/>
      <c r="E7" s="510"/>
      <c r="F7" s="510"/>
      <c r="G7" s="510"/>
      <c r="H7" s="510"/>
      <c r="I7" s="511"/>
    </row>
    <row r="8" spans="1:10" hidden="1" x14ac:dyDescent="0.25">
      <c r="A8" s="509"/>
      <c r="B8" s="510"/>
      <c r="C8" s="510"/>
      <c r="D8" s="510"/>
      <c r="E8" s="510"/>
      <c r="F8" s="510"/>
      <c r="G8" s="510"/>
      <c r="H8" s="510"/>
      <c r="I8" s="511"/>
    </row>
    <row r="9" spans="1:10" hidden="1" x14ac:dyDescent="0.25">
      <c r="A9" s="509"/>
      <c r="B9" s="510"/>
      <c r="C9" s="510"/>
      <c r="D9" s="510"/>
      <c r="E9" s="510"/>
      <c r="F9" s="510"/>
      <c r="G9" s="510"/>
      <c r="H9" s="510"/>
      <c r="I9" s="511"/>
    </row>
    <row r="10" spans="1:10" x14ac:dyDescent="0.25">
      <c r="A10" s="124"/>
      <c r="B10" s="125"/>
      <c r="C10" s="125"/>
      <c r="D10" s="125"/>
      <c r="E10" s="125"/>
      <c r="F10" s="125"/>
      <c r="G10" s="125"/>
      <c r="H10" s="125"/>
      <c r="I10" s="126"/>
    </row>
    <row r="11" spans="1:10" ht="33.950000000000003" customHeight="1" x14ac:dyDescent="0.25">
      <c r="A11" s="521" t="s">
        <v>48</v>
      </c>
      <c r="B11" s="522"/>
      <c r="C11" s="522"/>
      <c r="D11" s="522"/>
      <c r="E11" s="522"/>
      <c r="F11" s="522"/>
      <c r="G11" s="522"/>
      <c r="H11" s="522"/>
      <c r="I11" s="523"/>
    </row>
    <row r="12" spans="1:10" ht="15.75" x14ac:dyDescent="0.25">
      <c r="A12" s="400" t="s">
        <v>49</v>
      </c>
      <c r="B12" s="400"/>
      <c r="C12" s="400"/>
      <c r="D12" s="186">
        <v>0.15</v>
      </c>
      <c r="E12" s="186"/>
      <c r="F12" s="186"/>
      <c r="G12" s="190"/>
      <c r="H12" s="186"/>
      <c r="I12" s="186"/>
      <c r="J12" s="87">
        <f>D12+D13</f>
        <v>0.2</v>
      </c>
    </row>
    <row r="13" spans="1:10" ht="15.75" x14ac:dyDescent="0.25">
      <c r="A13" s="173" t="s">
        <v>132</v>
      </c>
      <c r="B13" s="173"/>
      <c r="C13" s="173"/>
      <c r="D13" s="187">
        <v>0.05</v>
      </c>
      <c r="E13" s="187"/>
      <c r="F13" s="187"/>
      <c r="G13" s="191"/>
      <c r="H13" s="187"/>
      <c r="I13" s="187"/>
    </row>
    <row r="14" spans="1:10" ht="15.75" x14ac:dyDescent="0.25">
      <c r="A14" s="400" t="s">
        <v>50</v>
      </c>
      <c r="B14" s="400"/>
      <c r="C14" s="400"/>
      <c r="D14" s="186">
        <v>7</v>
      </c>
      <c r="E14" s="186"/>
      <c r="F14" s="186"/>
      <c r="G14" s="190"/>
      <c r="H14" s="186"/>
      <c r="I14" s="186"/>
    </row>
    <row r="15" spans="1:10" ht="15.75" x14ac:dyDescent="0.25">
      <c r="A15" s="350" t="s">
        <v>46</v>
      </c>
      <c r="B15" s="350"/>
      <c r="C15" s="176" t="s">
        <v>45</v>
      </c>
      <c r="D15" s="176" t="s">
        <v>52</v>
      </c>
      <c r="E15" s="176" t="s">
        <v>53</v>
      </c>
      <c r="F15" s="176"/>
      <c r="G15" s="93"/>
      <c r="H15" s="11" t="s">
        <v>25</v>
      </c>
      <c r="I15" s="11" t="s">
        <v>12</v>
      </c>
    </row>
    <row r="16" spans="1:10" x14ac:dyDescent="0.25">
      <c r="A16" s="367">
        <v>7</v>
      </c>
      <c r="B16" s="367"/>
      <c r="C16" s="53" t="s">
        <v>131</v>
      </c>
      <c r="D16" s="49">
        <v>28.8</v>
      </c>
      <c r="E16" s="13">
        <f>ROUNDUP(D16,0)</f>
        <v>29</v>
      </c>
      <c r="F16" s="13"/>
      <c r="G16" s="192"/>
      <c r="H16" s="98">
        <f>(D16*1000)*$D$14</f>
        <v>201600</v>
      </c>
      <c r="I16" s="14">
        <f>H16*$J$12</f>
        <v>40320</v>
      </c>
    </row>
    <row r="17" spans="1:10" x14ac:dyDescent="0.25">
      <c r="A17" s="175"/>
      <c r="B17" s="175"/>
      <c r="C17" s="175"/>
      <c r="D17" s="49">
        <f>SUM(D16:D16)</f>
        <v>28.8</v>
      </c>
      <c r="E17" s="49">
        <f>SUM(E16:E16)</f>
        <v>29</v>
      </c>
      <c r="F17" s="49"/>
      <c r="G17" s="52"/>
      <c r="H17" s="12"/>
      <c r="I17" s="14"/>
    </row>
    <row r="18" spans="1:10" ht="15.75" x14ac:dyDescent="0.25">
      <c r="A18" s="503" t="s">
        <v>47</v>
      </c>
      <c r="B18" s="503"/>
      <c r="C18" s="503"/>
      <c r="D18" s="503"/>
      <c r="E18" s="503"/>
      <c r="F18" s="174"/>
      <c r="G18" s="193"/>
      <c r="H18" s="99">
        <f>SUM(H16:H17)</f>
        <v>201600</v>
      </c>
      <c r="I18" s="16">
        <f>H18*J12</f>
        <v>40320</v>
      </c>
    </row>
    <row r="19" spans="1:10" ht="26.25" customHeight="1" x14ac:dyDescent="0.25">
      <c r="A19" s="174"/>
      <c r="B19" s="174"/>
      <c r="C19" s="174"/>
      <c r="D19" s="174"/>
      <c r="E19" s="174"/>
      <c r="F19" s="174"/>
      <c r="G19" s="60"/>
      <c r="H19" s="95"/>
      <c r="I19" s="96"/>
    </row>
    <row r="20" spans="1:10" ht="47.25" x14ac:dyDescent="0.25">
      <c r="A20" s="176" t="s">
        <v>0</v>
      </c>
      <c r="B20" s="176" t="s">
        <v>137</v>
      </c>
      <c r="C20" s="176" t="s">
        <v>1</v>
      </c>
      <c r="D20" s="176" t="s">
        <v>11</v>
      </c>
      <c r="E20" s="176"/>
      <c r="F20" s="176" t="s">
        <v>3</v>
      </c>
      <c r="G20" s="194" t="s">
        <v>138</v>
      </c>
      <c r="H20" s="97" t="s">
        <v>149</v>
      </c>
      <c r="I20" s="18" t="s">
        <v>5</v>
      </c>
    </row>
    <row r="21" spans="1:10" ht="33.75" customHeight="1" x14ac:dyDescent="0.25">
      <c r="A21" s="234">
        <v>1</v>
      </c>
      <c r="B21" s="234"/>
      <c r="C21" s="235" t="s">
        <v>65</v>
      </c>
      <c r="D21" s="235"/>
      <c r="E21" s="235"/>
      <c r="F21" s="235"/>
      <c r="G21" s="184"/>
      <c r="H21" s="184"/>
      <c r="I21" s="185"/>
    </row>
    <row r="22" spans="1:10" ht="61.5" customHeight="1" x14ac:dyDescent="0.25">
      <c r="A22" s="236">
        <v>40230</v>
      </c>
      <c r="B22" s="237" t="s">
        <v>139</v>
      </c>
      <c r="C22" s="238" t="s">
        <v>6</v>
      </c>
      <c r="D22" s="239" t="s">
        <v>12</v>
      </c>
      <c r="E22" s="240"/>
      <c r="F22" s="241">
        <v>40320</v>
      </c>
      <c r="G22" s="195">
        <v>2.34</v>
      </c>
      <c r="H22" s="25">
        <f>TRUNC(G22*1.2332,2)</f>
        <v>2.88</v>
      </c>
      <c r="I22" s="25">
        <f>TRUNC(H22*F22,2)</f>
        <v>116121.60000000001</v>
      </c>
    </row>
    <row r="23" spans="1:10" ht="49.5" customHeight="1" x14ac:dyDescent="0.25">
      <c r="A23" s="236">
        <v>43340</v>
      </c>
      <c r="B23" s="237" t="s">
        <v>139</v>
      </c>
      <c r="C23" s="238" t="s">
        <v>13</v>
      </c>
      <c r="D23" s="239" t="s">
        <v>12</v>
      </c>
      <c r="E23" s="242"/>
      <c r="F23" s="243">
        <f>I18</f>
        <v>40320</v>
      </c>
      <c r="G23" s="25">
        <v>4.8899999999999997</v>
      </c>
      <c r="H23" s="25">
        <f>TRUNC(G23*1.2332,2)</f>
        <v>6.03</v>
      </c>
      <c r="I23" s="25">
        <f t="shared" ref="I23:I24" si="0">TRUNC(H23*F23,2)</f>
        <v>243129.60000000001</v>
      </c>
    </row>
    <row r="24" spans="1:10" ht="48.75" customHeight="1" x14ac:dyDescent="0.25">
      <c r="A24" s="236">
        <v>60019</v>
      </c>
      <c r="B24" s="237" t="s">
        <v>139</v>
      </c>
      <c r="C24" s="238" t="s">
        <v>135</v>
      </c>
      <c r="D24" s="239" t="s">
        <v>7</v>
      </c>
      <c r="E24" s="242"/>
      <c r="F24" s="243">
        <f>F23*1.35</f>
        <v>54432</v>
      </c>
      <c r="G24" s="25">
        <f>(0.947*3)+1.503</f>
        <v>4.3439999999999994</v>
      </c>
      <c r="H24" s="25">
        <f>TRUNC(G24*1.2332,2)</f>
        <v>5.35</v>
      </c>
      <c r="I24" s="25">
        <f t="shared" si="0"/>
        <v>291211.2</v>
      </c>
    </row>
    <row r="25" spans="1:10" ht="30" customHeight="1" x14ac:dyDescent="0.25">
      <c r="A25" s="244"/>
      <c r="B25" s="244"/>
      <c r="C25" s="235"/>
      <c r="D25" s="235"/>
      <c r="E25" s="235"/>
      <c r="F25" s="235"/>
      <c r="G25" s="182"/>
      <c r="H25" s="183"/>
      <c r="I25" s="27">
        <f>ROUND(SUM(I22:I24),2)</f>
        <v>650462.4</v>
      </c>
    </row>
    <row r="26" spans="1:10" ht="35.1" customHeight="1" x14ac:dyDescent="0.25">
      <c r="A26" s="234">
        <v>2</v>
      </c>
      <c r="B26" s="234"/>
      <c r="C26" s="235" t="s">
        <v>9</v>
      </c>
      <c r="D26" s="235"/>
      <c r="E26" s="235"/>
      <c r="F26" s="235"/>
      <c r="G26" s="182"/>
      <c r="H26" s="182"/>
      <c r="I26" s="183"/>
    </row>
    <row r="27" spans="1:10" s="5" customFormat="1" ht="64.5" customHeight="1" x14ac:dyDescent="0.25">
      <c r="A27" s="245">
        <v>40530</v>
      </c>
      <c r="B27" s="237" t="s">
        <v>139</v>
      </c>
      <c r="C27" s="246" t="s">
        <v>10</v>
      </c>
      <c r="D27" s="53" t="s">
        <v>14</v>
      </c>
      <c r="E27" s="247"/>
      <c r="F27" s="247">
        <v>35</v>
      </c>
      <c r="G27" s="46">
        <v>963.51</v>
      </c>
      <c r="H27" s="25">
        <f t="shared" ref="H27:H36" si="1">TRUNC(G27*1.2332,2)</f>
        <v>1188.2</v>
      </c>
      <c r="I27" s="25">
        <f>TRUNC(H27*F27,2)</f>
        <v>41587</v>
      </c>
    </row>
    <row r="28" spans="1:10" ht="60" x14ac:dyDescent="0.25">
      <c r="A28" s="245">
        <v>41333</v>
      </c>
      <c r="B28" s="237" t="s">
        <v>139</v>
      </c>
      <c r="C28" s="246" t="s">
        <v>37</v>
      </c>
      <c r="D28" s="53" t="s">
        <v>14</v>
      </c>
      <c r="E28" s="247"/>
      <c r="F28" s="247">
        <v>35</v>
      </c>
      <c r="G28" s="46">
        <v>1804</v>
      </c>
      <c r="H28" s="25">
        <f t="shared" si="1"/>
        <v>2224.69</v>
      </c>
      <c r="I28" s="25">
        <f t="shared" ref="I28:I36" si="2">TRUNC(H28*F28,2)</f>
        <v>77864.149999999994</v>
      </c>
      <c r="J28" s="5"/>
    </row>
    <row r="29" spans="1:10" ht="50.25" customHeight="1" x14ac:dyDescent="0.25">
      <c r="A29" s="245">
        <v>40531</v>
      </c>
      <c r="B29" s="237" t="s">
        <v>139</v>
      </c>
      <c r="C29" s="246" t="s">
        <v>43</v>
      </c>
      <c r="D29" s="53" t="s">
        <v>14</v>
      </c>
      <c r="E29" s="247"/>
      <c r="F29" s="247">
        <v>23</v>
      </c>
      <c r="G29" s="46">
        <v>1587.57</v>
      </c>
      <c r="H29" s="25">
        <f t="shared" si="1"/>
        <v>1957.79</v>
      </c>
      <c r="I29" s="25">
        <f t="shared" si="2"/>
        <v>45029.17</v>
      </c>
      <c r="J29" s="5"/>
    </row>
    <row r="30" spans="1:10" s="5" customFormat="1" ht="49.5" customHeight="1" x14ac:dyDescent="0.25">
      <c r="A30" s="245">
        <v>41334</v>
      </c>
      <c r="B30" s="237" t="s">
        <v>139</v>
      </c>
      <c r="C30" s="246" t="s">
        <v>42</v>
      </c>
      <c r="D30" s="53" t="s">
        <v>14</v>
      </c>
      <c r="E30" s="247"/>
      <c r="F30" s="247">
        <v>23</v>
      </c>
      <c r="G30" s="46">
        <v>2812.09</v>
      </c>
      <c r="H30" s="25">
        <f t="shared" si="1"/>
        <v>3467.86</v>
      </c>
      <c r="I30" s="25">
        <f t="shared" si="2"/>
        <v>79760.78</v>
      </c>
    </row>
    <row r="31" spans="1:10" s="44" customFormat="1" ht="60" x14ac:dyDescent="0.25">
      <c r="A31" s="248">
        <v>40431</v>
      </c>
      <c r="B31" s="237" t="s">
        <v>139</v>
      </c>
      <c r="C31" s="249" t="s">
        <v>35</v>
      </c>
      <c r="D31" s="250" t="s">
        <v>15</v>
      </c>
      <c r="E31" s="251"/>
      <c r="F31" s="247">
        <f>F28*9</f>
        <v>315</v>
      </c>
      <c r="G31" s="43">
        <v>239.45</v>
      </c>
      <c r="H31" s="43">
        <f t="shared" si="1"/>
        <v>295.27999999999997</v>
      </c>
      <c r="I31" s="25">
        <f t="shared" si="2"/>
        <v>93013.2</v>
      </c>
    </row>
    <row r="32" spans="1:10" s="44" customFormat="1" ht="60" x14ac:dyDescent="0.25">
      <c r="A32" s="248">
        <v>40435</v>
      </c>
      <c r="B32" s="237" t="s">
        <v>139</v>
      </c>
      <c r="C32" s="249" t="s">
        <v>36</v>
      </c>
      <c r="D32" s="250" t="s">
        <v>15</v>
      </c>
      <c r="E32" s="251"/>
      <c r="F32" s="247">
        <f>F30*9</f>
        <v>207</v>
      </c>
      <c r="G32" s="43">
        <v>453.12</v>
      </c>
      <c r="H32" s="43">
        <f t="shared" si="1"/>
        <v>558.78</v>
      </c>
      <c r="I32" s="25">
        <f t="shared" si="2"/>
        <v>115667.46</v>
      </c>
    </row>
    <row r="33" spans="1:9" ht="60" x14ac:dyDescent="0.25">
      <c r="A33" s="236">
        <v>40670</v>
      </c>
      <c r="B33" s="237" t="s">
        <v>139</v>
      </c>
      <c r="C33" s="238" t="s">
        <v>27</v>
      </c>
      <c r="D33" s="239" t="s">
        <v>15</v>
      </c>
      <c r="E33" s="243"/>
      <c r="F33" s="247">
        <v>397</v>
      </c>
      <c r="G33" s="25">
        <v>51.93</v>
      </c>
      <c r="H33" s="25">
        <f t="shared" si="1"/>
        <v>64.040000000000006</v>
      </c>
      <c r="I33" s="25">
        <f t="shared" si="2"/>
        <v>25423.88</v>
      </c>
    </row>
    <row r="34" spans="1:9" ht="51" customHeight="1" x14ac:dyDescent="0.25">
      <c r="A34" s="248">
        <v>40703</v>
      </c>
      <c r="B34" s="252" t="s">
        <v>139</v>
      </c>
      <c r="C34" s="249" t="s">
        <v>119</v>
      </c>
      <c r="D34" s="250" t="s">
        <v>15</v>
      </c>
      <c r="E34" s="251"/>
      <c r="F34" s="251">
        <v>119</v>
      </c>
      <c r="G34" s="43">
        <v>167.39</v>
      </c>
      <c r="H34" s="25">
        <f t="shared" si="1"/>
        <v>206.42</v>
      </c>
      <c r="I34" s="25">
        <f t="shared" si="2"/>
        <v>24563.98</v>
      </c>
    </row>
    <row r="35" spans="1:9" ht="46.5" customHeight="1" x14ac:dyDescent="0.25">
      <c r="A35" s="248">
        <v>40678</v>
      </c>
      <c r="B35" s="252" t="s">
        <v>139</v>
      </c>
      <c r="C35" s="249" t="s">
        <v>120</v>
      </c>
      <c r="D35" s="250" t="s">
        <v>15</v>
      </c>
      <c r="E35" s="251"/>
      <c r="F35" s="251">
        <v>112</v>
      </c>
      <c r="G35" s="43">
        <v>297</v>
      </c>
      <c r="H35" s="25">
        <f t="shared" si="1"/>
        <v>366.26</v>
      </c>
      <c r="I35" s="25">
        <f t="shared" si="2"/>
        <v>41021.120000000003</v>
      </c>
    </row>
    <row r="36" spans="1:9" ht="51.75" customHeight="1" x14ac:dyDescent="0.25">
      <c r="A36" s="248">
        <v>40733</v>
      </c>
      <c r="B36" s="252" t="s">
        <v>139</v>
      </c>
      <c r="C36" s="249" t="s">
        <v>121</v>
      </c>
      <c r="D36" s="250" t="s">
        <v>136</v>
      </c>
      <c r="E36" s="251"/>
      <c r="F36" s="251">
        <v>56</v>
      </c>
      <c r="G36" s="43">
        <v>1274.25</v>
      </c>
      <c r="H36" s="25">
        <f t="shared" si="1"/>
        <v>1571.4</v>
      </c>
      <c r="I36" s="25">
        <f t="shared" si="2"/>
        <v>87998.399999999994</v>
      </c>
    </row>
    <row r="37" spans="1:9" ht="26.25" customHeight="1" x14ac:dyDescent="0.25">
      <c r="A37" s="253"/>
      <c r="B37" s="253"/>
      <c r="C37" s="235"/>
      <c r="D37" s="235"/>
      <c r="E37" s="235"/>
      <c r="F37" s="235"/>
      <c r="G37" s="182"/>
      <c r="H37" s="183"/>
      <c r="I37" s="27">
        <f>ROUND(SUM(I27:I36),2)</f>
        <v>631929.14</v>
      </c>
    </row>
    <row r="38" spans="1:9" ht="33.75" customHeight="1" x14ac:dyDescent="0.25">
      <c r="A38" s="234">
        <v>3</v>
      </c>
      <c r="B38" s="234"/>
      <c r="C38" s="235" t="s">
        <v>145</v>
      </c>
      <c r="D38" s="235"/>
      <c r="E38" s="235"/>
      <c r="F38" s="235"/>
      <c r="G38" s="182"/>
      <c r="H38" s="182"/>
      <c r="I38" s="183"/>
    </row>
    <row r="39" spans="1:9" ht="45" x14ac:dyDescent="0.25">
      <c r="A39" s="236">
        <v>11447</v>
      </c>
      <c r="B39" s="252" t="s">
        <v>141</v>
      </c>
      <c r="C39" s="238" t="s">
        <v>28</v>
      </c>
      <c r="D39" s="239" t="s">
        <v>11</v>
      </c>
      <c r="E39" s="243"/>
      <c r="F39" s="243">
        <f>ROUNDUP(($D$16/0.2),0)</f>
        <v>144</v>
      </c>
      <c r="G39" s="25">
        <v>246.2</v>
      </c>
      <c r="H39" s="25">
        <f>TRUNC(G39*1.2332,2)</f>
        <v>303.61</v>
      </c>
      <c r="I39" s="25">
        <f t="shared" ref="I39:I46" si="3">TRUNC(H39*F39,2)</f>
        <v>43719.839999999997</v>
      </c>
    </row>
    <row r="40" spans="1:9" ht="45" x14ac:dyDescent="0.25">
      <c r="A40" s="236">
        <v>11451</v>
      </c>
      <c r="B40" s="252" t="s">
        <v>141</v>
      </c>
      <c r="C40" s="238" t="s">
        <v>17</v>
      </c>
      <c r="D40" s="239" t="s">
        <v>11</v>
      </c>
      <c r="E40" s="243"/>
      <c r="F40" s="243">
        <f>ROUNDUP(($D$16/0.2),0)</f>
        <v>144</v>
      </c>
      <c r="G40" s="25">
        <v>121.4</v>
      </c>
      <c r="H40" s="25">
        <f t="shared" ref="H40:H45" si="4">TRUNC(G40*1.2332,2)</f>
        <v>149.71</v>
      </c>
      <c r="I40" s="25">
        <f t="shared" si="3"/>
        <v>21558.240000000002</v>
      </c>
    </row>
    <row r="41" spans="1:9" ht="45" x14ac:dyDescent="0.25">
      <c r="A41" s="236">
        <v>11433</v>
      </c>
      <c r="B41" s="252" t="s">
        <v>142</v>
      </c>
      <c r="C41" s="238" t="s">
        <v>143</v>
      </c>
      <c r="D41" s="239" t="s">
        <v>11</v>
      </c>
      <c r="E41" s="243"/>
      <c r="F41" s="243">
        <f t="shared" ref="F41:F46" si="5">ROUNDUP(($D$16/0.2),0)</f>
        <v>144</v>
      </c>
      <c r="G41" s="25">
        <v>138</v>
      </c>
      <c r="H41" s="25">
        <f t="shared" si="4"/>
        <v>170.18</v>
      </c>
      <c r="I41" s="25">
        <f t="shared" si="3"/>
        <v>24505.919999999998</v>
      </c>
    </row>
    <row r="42" spans="1:9" ht="45" x14ac:dyDescent="0.25">
      <c r="A42" s="236">
        <v>11455</v>
      </c>
      <c r="B42" s="252" t="s">
        <v>142</v>
      </c>
      <c r="C42" s="238" t="s">
        <v>144</v>
      </c>
      <c r="D42" s="239" t="s">
        <v>11</v>
      </c>
      <c r="E42" s="243"/>
      <c r="F42" s="243">
        <f t="shared" si="5"/>
        <v>144</v>
      </c>
      <c r="G42" s="25">
        <v>64.650000000000006</v>
      </c>
      <c r="H42" s="25">
        <f t="shared" si="4"/>
        <v>79.72</v>
      </c>
      <c r="I42" s="25">
        <f t="shared" si="3"/>
        <v>11479.68</v>
      </c>
    </row>
    <row r="43" spans="1:9" ht="45" x14ac:dyDescent="0.25">
      <c r="A43" s="236">
        <v>11440</v>
      </c>
      <c r="B43" s="252" t="s">
        <v>141</v>
      </c>
      <c r="C43" s="238" t="s">
        <v>39</v>
      </c>
      <c r="D43" s="239" t="s">
        <v>11</v>
      </c>
      <c r="E43" s="243"/>
      <c r="F43" s="243">
        <f t="shared" si="5"/>
        <v>144</v>
      </c>
      <c r="G43" s="25">
        <v>228.03</v>
      </c>
      <c r="H43" s="25">
        <f t="shared" si="4"/>
        <v>281.2</v>
      </c>
      <c r="I43" s="25">
        <f t="shared" si="3"/>
        <v>40492.800000000003</v>
      </c>
    </row>
    <row r="44" spans="1:9" ht="45" x14ac:dyDescent="0.25">
      <c r="A44" s="236">
        <v>11449</v>
      </c>
      <c r="B44" s="252" t="s">
        <v>141</v>
      </c>
      <c r="C44" s="238" t="s">
        <v>19</v>
      </c>
      <c r="D44" s="239" t="s">
        <v>11</v>
      </c>
      <c r="E44" s="243"/>
      <c r="F44" s="243">
        <f t="shared" si="5"/>
        <v>144</v>
      </c>
      <c r="G44" s="25">
        <v>214.73</v>
      </c>
      <c r="H44" s="25">
        <f t="shared" si="4"/>
        <v>264.8</v>
      </c>
      <c r="I44" s="25">
        <f t="shared" si="3"/>
        <v>38131.199999999997</v>
      </c>
    </row>
    <row r="45" spans="1:9" ht="45" x14ac:dyDescent="0.25">
      <c r="A45" s="236">
        <v>11432</v>
      </c>
      <c r="B45" s="252" t="s">
        <v>141</v>
      </c>
      <c r="C45" s="238" t="s">
        <v>40</v>
      </c>
      <c r="D45" s="239" t="s">
        <v>11</v>
      </c>
      <c r="E45" s="243"/>
      <c r="F45" s="243">
        <f t="shared" si="5"/>
        <v>144</v>
      </c>
      <c r="G45" s="25">
        <v>125.42</v>
      </c>
      <c r="H45" s="25">
        <f t="shared" si="4"/>
        <v>154.66</v>
      </c>
      <c r="I45" s="25">
        <f t="shared" si="3"/>
        <v>22271.040000000001</v>
      </c>
    </row>
    <row r="46" spans="1:9" ht="25.5" customHeight="1" x14ac:dyDescent="0.25">
      <c r="A46" s="254" t="s">
        <v>38</v>
      </c>
      <c r="B46" s="252" t="s">
        <v>140</v>
      </c>
      <c r="C46" s="238" t="s">
        <v>41</v>
      </c>
      <c r="D46" s="239" t="s">
        <v>11</v>
      </c>
      <c r="E46" s="243"/>
      <c r="F46" s="243">
        <f t="shared" si="5"/>
        <v>144</v>
      </c>
      <c r="G46" s="25">
        <v>4</v>
      </c>
      <c r="H46" s="30">
        <v>235</v>
      </c>
      <c r="I46" s="25">
        <f t="shared" si="3"/>
        <v>33840</v>
      </c>
    </row>
    <row r="47" spans="1:9" ht="15.75" x14ac:dyDescent="0.25">
      <c r="A47" s="253"/>
      <c r="B47" s="253"/>
      <c r="C47" s="235"/>
      <c r="D47" s="235"/>
      <c r="E47" s="235"/>
      <c r="F47" s="235"/>
      <c r="G47" s="182"/>
      <c r="H47" s="183"/>
      <c r="I47" s="27">
        <f>ROUND(SUM(I39:I46),2)</f>
        <v>235998.72</v>
      </c>
    </row>
    <row r="48" spans="1:9" ht="35.450000000000003" customHeight="1" x14ac:dyDescent="0.25">
      <c r="A48" s="234">
        <v>4</v>
      </c>
      <c r="B48" s="234"/>
      <c r="C48" s="235" t="s">
        <v>157</v>
      </c>
      <c r="D48" s="235"/>
      <c r="E48" s="235"/>
      <c r="F48" s="235"/>
      <c r="G48" s="182"/>
      <c r="H48" s="182"/>
      <c r="I48" s="183"/>
    </row>
    <row r="49" spans="1:9" ht="45" x14ac:dyDescent="0.25">
      <c r="A49" s="236">
        <v>42579</v>
      </c>
      <c r="B49" s="252" t="s">
        <v>146</v>
      </c>
      <c r="C49" s="238" t="s">
        <v>21</v>
      </c>
      <c r="D49" s="239" t="s">
        <v>22</v>
      </c>
      <c r="E49" s="242">
        <v>3.7</v>
      </c>
      <c r="F49" s="242">
        <f>$D$17</f>
        <v>28.8</v>
      </c>
      <c r="G49" s="25">
        <f>1294.67*0.65</f>
        <v>841.53550000000007</v>
      </c>
      <c r="H49" s="25">
        <f t="shared" ref="H49:H51" si="6">TRUNC(G49*1.2332,2)</f>
        <v>1037.78</v>
      </c>
      <c r="I49" s="25">
        <f>ROUND(H49*F49,2)</f>
        <v>29888.06</v>
      </c>
    </row>
    <row r="50" spans="1:9" ht="75" x14ac:dyDescent="0.25">
      <c r="A50" s="236">
        <v>42672</v>
      </c>
      <c r="B50" s="252" t="s">
        <v>148</v>
      </c>
      <c r="C50" s="238" t="s">
        <v>23</v>
      </c>
      <c r="D50" s="239" t="s">
        <v>22</v>
      </c>
      <c r="E50" s="242">
        <v>3.7</v>
      </c>
      <c r="F50" s="242">
        <f t="shared" ref="F50:F51" si="7">$D$17</f>
        <v>28.8</v>
      </c>
      <c r="G50" s="25">
        <f>698.03*0.65</f>
        <v>453.71949999999998</v>
      </c>
      <c r="H50" s="25">
        <f t="shared" si="6"/>
        <v>559.52</v>
      </c>
      <c r="I50" s="25">
        <f>ROUND(H50*F50,2)</f>
        <v>16114.18</v>
      </c>
    </row>
    <row r="51" spans="1:9" ht="45" x14ac:dyDescent="0.25">
      <c r="A51" s="236">
        <v>42589</v>
      </c>
      <c r="B51" s="252" t="s">
        <v>146</v>
      </c>
      <c r="C51" s="238" t="s">
        <v>24</v>
      </c>
      <c r="D51" s="239" t="s">
        <v>22</v>
      </c>
      <c r="E51" s="242">
        <v>3.7</v>
      </c>
      <c r="F51" s="242">
        <f t="shared" si="7"/>
        <v>28.8</v>
      </c>
      <c r="G51" s="25">
        <f>560.95*0.65</f>
        <v>364.61750000000006</v>
      </c>
      <c r="H51" s="25">
        <f t="shared" si="6"/>
        <v>449.64</v>
      </c>
      <c r="I51" s="25">
        <f>ROUND(H51*F51,2)</f>
        <v>12949.63</v>
      </c>
    </row>
    <row r="52" spans="1:9" ht="75" x14ac:dyDescent="0.25">
      <c r="A52" s="255" t="s">
        <v>118</v>
      </c>
      <c r="B52" s="252" t="s">
        <v>147</v>
      </c>
      <c r="C52" s="249" t="s">
        <v>64</v>
      </c>
      <c r="D52" s="250" t="s">
        <v>25</v>
      </c>
      <c r="E52" s="251"/>
      <c r="F52" s="251">
        <f>H18</f>
        <v>201600</v>
      </c>
      <c r="G52" s="43">
        <v>15.61</v>
      </c>
      <c r="H52" s="43">
        <f>'APIS-H=15CM'!P47</f>
        <v>25.5</v>
      </c>
      <c r="I52" s="25">
        <f>ROUND(H52*F52,2)</f>
        <v>5140800</v>
      </c>
    </row>
    <row r="53" spans="1:9" ht="15.75" x14ac:dyDescent="0.25">
      <c r="A53" s="196"/>
      <c r="B53" s="197"/>
      <c r="C53" s="512" t="s">
        <v>8</v>
      </c>
      <c r="D53" s="513"/>
      <c r="E53" s="513"/>
      <c r="F53" s="513"/>
      <c r="G53" s="357"/>
      <c r="H53" s="358"/>
      <c r="I53" s="27">
        <f>ROUND(SUM(I49:I52),2)</f>
        <v>5199751.87</v>
      </c>
    </row>
    <row r="54" spans="1:9" ht="15.75" x14ac:dyDescent="0.25">
      <c r="A54" s="356" t="s">
        <v>26</v>
      </c>
      <c r="B54" s="357"/>
      <c r="C54" s="357"/>
      <c r="D54" s="357"/>
      <c r="E54" s="357"/>
      <c r="F54" s="357"/>
      <c r="G54" s="357"/>
      <c r="H54" s="358"/>
      <c r="I54" s="31">
        <f>ROUND(I25+I37+I47+I53,2)</f>
        <v>6718142.1299999999</v>
      </c>
    </row>
    <row r="55" spans="1:9" x14ac:dyDescent="0.25">
      <c r="A55" s="6"/>
      <c r="B55" s="6"/>
      <c r="C55" s="7"/>
      <c r="D55" s="6"/>
      <c r="E55" s="6"/>
      <c r="F55" s="6"/>
      <c r="G55" s="6"/>
      <c r="H55" s="8"/>
      <c r="I55" s="6"/>
    </row>
    <row r="56" spans="1:9" x14ac:dyDescent="0.25">
      <c r="A56" s="6"/>
      <c r="B56" s="6"/>
      <c r="C56" s="7"/>
      <c r="D56" s="6"/>
      <c r="E56" s="6"/>
      <c r="F56" s="6"/>
      <c r="G56" s="6"/>
      <c r="H56" s="8"/>
      <c r="I56" s="6"/>
    </row>
    <row r="57" spans="1:9" ht="15.75" x14ac:dyDescent="0.25">
      <c r="A57" s="359" t="s">
        <v>34</v>
      </c>
      <c r="B57" s="359"/>
      <c r="C57" s="359"/>
      <c r="D57" s="359"/>
      <c r="E57" s="359"/>
      <c r="F57" s="359"/>
      <c r="G57" s="359"/>
      <c r="H57" s="359"/>
      <c r="I57" s="359"/>
    </row>
    <row r="58" spans="1:9" ht="15.75" x14ac:dyDescent="0.25">
      <c r="A58" s="108" t="s">
        <v>0</v>
      </c>
      <c r="B58" s="108"/>
      <c r="C58" s="32" t="s">
        <v>30</v>
      </c>
      <c r="D58" s="108" t="s">
        <v>2</v>
      </c>
      <c r="E58" s="108" t="s">
        <v>3</v>
      </c>
      <c r="F58" s="108"/>
      <c r="G58" s="108"/>
      <c r="H58" s="33" t="s">
        <v>31</v>
      </c>
      <c r="I58" s="34" t="s">
        <v>32</v>
      </c>
    </row>
    <row r="59" spans="1:9" ht="30" x14ac:dyDescent="0.25">
      <c r="A59" s="12">
        <v>1</v>
      </c>
      <c r="B59" s="12"/>
      <c r="C59" s="35" t="s">
        <v>48</v>
      </c>
      <c r="D59" s="12" t="s">
        <v>33</v>
      </c>
      <c r="E59" s="12">
        <f>H18</f>
        <v>201600</v>
      </c>
      <c r="F59" s="12"/>
      <c r="G59" s="12"/>
      <c r="H59" s="36">
        <f>I54/E59</f>
        <v>33.324117708333333</v>
      </c>
      <c r="I59" s="37">
        <f>E59*H59</f>
        <v>6718142.1299999999</v>
      </c>
    </row>
    <row r="60" spans="1:9" x14ac:dyDescent="0.25">
      <c r="A60" s="6"/>
      <c r="B60" s="6"/>
      <c r="C60" s="7"/>
      <c r="D60" s="6"/>
      <c r="E60" s="6"/>
      <c r="F60" s="6"/>
      <c r="G60" s="6"/>
      <c r="H60" s="8"/>
      <c r="I60" s="6"/>
    </row>
  </sheetData>
  <mergeCells count="17">
    <mergeCell ref="A54:H54"/>
    <mergeCell ref="A57:I57"/>
    <mergeCell ref="A18:E18"/>
    <mergeCell ref="A15:B15"/>
    <mergeCell ref="A16:B16"/>
    <mergeCell ref="A1:I1"/>
    <mergeCell ref="A7:I7"/>
    <mergeCell ref="A8:I8"/>
    <mergeCell ref="A9:I9"/>
    <mergeCell ref="C53:H53"/>
    <mergeCell ref="A14:C14"/>
    <mergeCell ref="A11:I11"/>
    <mergeCell ref="A12:C12"/>
    <mergeCell ref="A3:I3"/>
    <mergeCell ref="A4:I4"/>
    <mergeCell ref="A5:I5"/>
    <mergeCell ref="A6:I6"/>
  </mergeCells>
  <pageMargins left="1" right="1" top="1" bottom="1" header="0.5" footer="0.5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13"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11</v>
      </c>
      <c r="B16" s="54" t="s">
        <v>131</v>
      </c>
      <c r="C16" s="49">
        <v>28.8</v>
      </c>
      <c r="D16" s="13">
        <f>ROUNDUP(C16,0)</f>
        <v>29</v>
      </c>
      <c r="E16" s="12">
        <f>(C16*1000)*$C$14</f>
        <v>201600</v>
      </c>
      <c r="F16" s="14">
        <f>E16*$G$12</f>
        <v>40320</v>
      </c>
    </row>
    <row r="17" spans="1:9" x14ac:dyDescent="0.25">
      <c r="A17" s="51"/>
      <c r="B17" s="51"/>
      <c r="C17" s="52">
        <f>SUM(C16:C16)</f>
        <v>28.8</v>
      </c>
      <c r="D17" s="52">
        <f>SUM(D16:D16)</f>
        <v>29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201600</v>
      </c>
      <c r="F18" s="16">
        <f>E18*G12</f>
        <v>40320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48384</v>
      </c>
      <c r="E22" s="25">
        <v>3</v>
      </c>
      <c r="F22" s="25">
        <f>ROUND(E22*D23,2)</f>
        <v>120960</v>
      </c>
      <c r="H22" s="61">
        <v>2.88</v>
      </c>
      <c r="I22" s="61">
        <f>TRUNC(D22*H22)</f>
        <v>139345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40320</v>
      </c>
      <c r="E23" s="25">
        <v>6.38</v>
      </c>
      <c r="F23" s="25">
        <f>ROUND(E23*D24,2)</f>
        <v>347276.16</v>
      </c>
      <c r="H23" s="61">
        <v>6.03</v>
      </c>
      <c r="I23" s="61">
        <f>TRUNC(D23*H23)</f>
        <v>243129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54432</v>
      </c>
      <c r="E24" s="25">
        <f>(0.9447*(1+0.2332))+1.503</f>
        <v>2.66800404</v>
      </c>
      <c r="F24" s="25">
        <f>ROUND(E24*D24,2)</f>
        <v>145224.79999999999</v>
      </c>
      <c r="H24" s="61">
        <f>((0.9447*3+1.503)*1.2332)</f>
        <v>5.3485117199999994</v>
      </c>
      <c r="I24" s="61">
        <f>TRUNC(D24*H24)</f>
        <v>291130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613460.96</v>
      </c>
      <c r="H25" s="63"/>
      <c r="I25" s="64">
        <f>SUM(I22:I24)</f>
        <v>673604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35</v>
      </c>
      <c r="E27" s="46">
        <v>1196.05</v>
      </c>
      <c r="F27" s="46">
        <f>ROUND(E27*D27,2)</f>
        <v>41861.75</v>
      </c>
      <c r="G27" s="5">
        <f>SUM(C16:C16)*0.6</f>
        <v>17.28</v>
      </c>
      <c r="H27" s="61">
        <v>1188.2</v>
      </c>
      <c r="I27" s="61">
        <f t="shared" ref="I27:I33" si="0">TRUNC(D27*H27)</f>
        <v>41587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35</v>
      </c>
      <c r="E28" s="46">
        <v>2264.0100000000002</v>
      </c>
      <c r="F28" s="46">
        <f>ROUND(E28*D28,2)</f>
        <v>79240.350000000006</v>
      </c>
      <c r="G28" s="5">
        <f>SUM(C16:C16)*0.6</f>
        <v>17.28</v>
      </c>
      <c r="H28" s="61">
        <v>2224.69</v>
      </c>
      <c r="I28" s="61">
        <f t="shared" si="0"/>
        <v>77864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23</v>
      </c>
      <c r="E29" s="46">
        <v>1972.12</v>
      </c>
      <c r="F29" s="46">
        <f t="shared" ref="F29:F36" si="1">ROUND(E29*D29,2)</f>
        <v>45358.76</v>
      </c>
      <c r="G29" s="5">
        <f>SUM(C16:C16)*0.4</f>
        <v>11.520000000000001</v>
      </c>
      <c r="H29" s="61">
        <v>1957.79</v>
      </c>
      <c r="I29" s="61">
        <f t="shared" si="0"/>
        <v>45029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23</v>
      </c>
      <c r="E30" s="46">
        <v>2861.28</v>
      </c>
      <c r="F30" s="46">
        <f t="shared" si="1"/>
        <v>65809.440000000002</v>
      </c>
      <c r="G30" s="5">
        <f>SUM(C16:C16)*0.4</f>
        <v>11.520000000000001</v>
      </c>
      <c r="H30" s="61">
        <v>2812.09</v>
      </c>
      <c r="I30" s="61">
        <f t="shared" si="0"/>
        <v>64678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7">
        <f>D28*9</f>
        <v>315</v>
      </c>
      <c r="E31" s="43">
        <v>297.63</v>
      </c>
      <c r="F31" s="43">
        <f t="shared" si="1"/>
        <v>93753.45</v>
      </c>
      <c r="G31" s="44">
        <f>(SUM(D16:D16))*($C$14+2)*0.6</f>
        <v>156.6</v>
      </c>
      <c r="H31" s="61">
        <v>295.27999999999997</v>
      </c>
      <c r="I31" s="61">
        <f t="shared" si="0"/>
        <v>93013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7">
        <f>D30*9</f>
        <v>207</v>
      </c>
      <c r="E32" s="43">
        <v>561.66999999999996</v>
      </c>
      <c r="F32" s="43">
        <f t="shared" si="1"/>
        <v>116265.69</v>
      </c>
      <c r="G32" s="44">
        <f>(SUM(D16:D16))*($C$14+2)*0.4</f>
        <v>104.4</v>
      </c>
      <c r="H32" s="61">
        <v>558.78</v>
      </c>
      <c r="I32" s="61">
        <f t="shared" si="0"/>
        <v>115667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7">
        <v>397</v>
      </c>
      <c r="E33" s="25">
        <v>64.099999999999994</v>
      </c>
      <c r="F33" s="25">
        <f t="shared" si="1"/>
        <v>25447.7</v>
      </c>
      <c r="G33" s="1">
        <f>(SUM(D16:D16))*10</f>
        <v>290</v>
      </c>
      <c r="H33" s="61">
        <v>64.040000000000006</v>
      </c>
      <c r="I33" s="61">
        <f t="shared" si="0"/>
        <v>25423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119</v>
      </c>
      <c r="E34" s="66">
        <v>206.42</v>
      </c>
      <c r="F34" s="72">
        <f t="shared" si="1"/>
        <v>24563.98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112</v>
      </c>
      <c r="E35" s="66">
        <v>367.38</v>
      </c>
      <c r="F35" s="72">
        <f t="shared" si="1"/>
        <v>41146.559999999998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56</v>
      </c>
      <c r="E36" s="66">
        <v>634.35</v>
      </c>
      <c r="F36" s="72">
        <f t="shared" si="1"/>
        <v>35523.599999999999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568971.28</v>
      </c>
      <c r="H38" s="63"/>
      <c r="I38" s="64">
        <f>SUM(I27:I33)</f>
        <v>463261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f>ROUNDUP(G40,0)</f>
        <v>144</v>
      </c>
      <c r="E40" s="25">
        <v>240.71</v>
      </c>
      <c r="F40" s="25">
        <f t="shared" ref="F40:F47" si="2">ROUND(E40*D40,2)</f>
        <v>34662.239999999998</v>
      </c>
      <c r="G40" s="1">
        <f>(SUM(C16:C16)/0.2)</f>
        <v>144</v>
      </c>
      <c r="H40" s="61" t="e">
        <f>#REF!</f>
        <v>#REF!</v>
      </c>
      <c r="I40" s="61" t="e">
        <f>TRUNC(D40*H40)</f>
        <v>#REF!</v>
      </c>
    </row>
    <row r="41" spans="1:14" ht="30" x14ac:dyDescent="0.25">
      <c r="A41" s="22">
        <v>11451</v>
      </c>
      <c r="B41" s="23" t="s">
        <v>17</v>
      </c>
      <c r="C41" s="24" t="s">
        <v>11</v>
      </c>
      <c r="D41" s="56">
        <f t="shared" ref="D41:D47" si="3">ROUNDUP(G41,0)</f>
        <v>144</v>
      </c>
      <c r="E41" s="25">
        <v>118.76</v>
      </c>
      <c r="F41" s="25">
        <f t="shared" si="2"/>
        <v>17101.439999999999</v>
      </c>
      <c r="G41" s="1">
        <f>$G$40</f>
        <v>144</v>
      </c>
      <c r="H41" s="61" t="e">
        <f>#REF!</f>
        <v>#REF!</v>
      </c>
      <c r="I41" s="61" t="e">
        <f t="shared" ref="I41:I47" si="4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f t="shared" si="3"/>
        <v>144</v>
      </c>
      <c r="E42" s="25">
        <v>125</v>
      </c>
      <c r="F42" s="25">
        <f t="shared" si="2"/>
        <v>18000</v>
      </c>
      <c r="G42" s="1">
        <f t="shared" ref="G42:G47" si="5">$G$40</f>
        <v>144</v>
      </c>
      <c r="H42" s="61" t="e">
        <f>#REF!</f>
        <v>#REF!</v>
      </c>
      <c r="I42" s="61" t="e">
        <f t="shared" si="4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f t="shared" si="3"/>
        <v>144</v>
      </c>
      <c r="E43" s="25">
        <v>64.45</v>
      </c>
      <c r="F43" s="25">
        <f t="shared" si="2"/>
        <v>9280.7999999999993</v>
      </c>
      <c r="G43" s="1">
        <f t="shared" si="5"/>
        <v>144</v>
      </c>
      <c r="H43" s="61" t="e">
        <f>#REF!</f>
        <v>#REF!</v>
      </c>
      <c r="I43" s="61" t="e">
        <f t="shared" si="4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f t="shared" si="3"/>
        <v>144</v>
      </c>
      <c r="E44" s="25">
        <v>222.94</v>
      </c>
      <c r="F44" s="25">
        <f t="shared" si="2"/>
        <v>32103.360000000001</v>
      </c>
      <c r="G44" s="1">
        <f t="shared" si="5"/>
        <v>144</v>
      </c>
      <c r="H44" s="61" t="e">
        <f>#REF!</f>
        <v>#REF!</v>
      </c>
      <c r="I44" s="61" t="e">
        <f t="shared" si="4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f t="shared" si="3"/>
        <v>144</v>
      </c>
      <c r="E45" s="25">
        <v>210.05</v>
      </c>
      <c r="F45" s="25">
        <f t="shared" si="2"/>
        <v>30247.200000000001</v>
      </c>
      <c r="G45" s="1">
        <f t="shared" si="5"/>
        <v>144</v>
      </c>
      <c r="H45" s="61" t="e">
        <f>#REF!</f>
        <v>#REF!</v>
      </c>
      <c r="I45" s="61" t="e">
        <f t="shared" si="4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f t="shared" si="3"/>
        <v>144</v>
      </c>
      <c r="E46" s="25">
        <v>122.7</v>
      </c>
      <c r="F46" s="25">
        <f t="shared" si="2"/>
        <v>17668.8</v>
      </c>
      <c r="G46" s="1">
        <f t="shared" si="5"/>
        <v>144</v>
      </c>
      <c r="H46" s="61" t="e">
        <f>#REF!</f>
        <v>#REF!</v>
      </c>
      <c r="I46" s="61" t="e">
        <f t="shared" si="4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f t="shared" si="3"/>
        <v>144</v>
      </c>
      <c r="E47" s="30">
        <v>235</v>
      </c>
      <c r="F47" s="25">
        <f t="shared" si="2"/>
        <v>33840</v>
      </c>
      <c r="G47" s="1">
        <f t="shared" si="5"/>
        <v>144</v>
      </c>
      <c r="H47" s="66">
        <f>E47</f>
        <v>235</v>
      </c>
      <c r="I47" s="61">
        <f t="shared" si="4"/>
        <v>33840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192903.84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29</v>
      </c>
      <c r="E50" s="25">
        <v>2040.9</v>
      </c>
      <c r="F50" s="25">
        <f>ROUND(E50*D50,2)</f>
        <v>59186.1</v>
      </c>
      <c r="G50" s="1">
        <f>SUM(C16:C16)</f>
        <v>28.8</v>
      </c>
      <c r="H50" s="61">
        <f>L50</f>
        <v>1441.9760251286002</v>
      </c>
      <c r="I50" s="61">
        <f>TRUNC(D50*H50)</f>
        <v>41817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29</v>
      </c>
      <c r="E51" s="25">
        <v>1040.8</v>
      </c>
      <c r="F51" s="25">
        <f>ROUND(E51*D51,2)</f>
        <v>30183.200000000001</v>
      </c>
      <c r="G51" s="1">
        <f>G50</f>
        <v>28.8</v>
      </c>
      <c r="H51" s="61">
        <f>L51</f>
        <v>735.36891085449997</v>
      </c>
      <c r="I51" s="61">
        <f>TRUNC(D51*H51)</f>
        <v>21325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29</v>
      </c>
      <c r="E52" s="25">
        <f>500-26.95</f>
        <v>473.05</v>
      </c>
      <c r="F52" s="25">
        <f>ROUND(E52*D52,2)</f>
        <v>13718.45</v>
      </c>
      <c r="G52" s="1">
        <f>G51</f>
        <v>28.8</v>
      </c>
      <c r="H52" s="61">
        <v>785.71439999999996</v>
      </c>
      <c r="I52" s="61">
        <f>TRUNC(D52*H52)</f>
        <v>22785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201600</v>
      </c>
      <c r="E53" s="72">
        <f>'APIS-H=15CM'!P47</f>
        <v>25.5</v>
      </c>
      <c r="F53" s="72">
        <f>ROUND(E53*D53,2)</f>
        <v>5140800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5243887.75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6619223.8300000001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201600</v>
      </c>
      <c r="E60" s="36">
        <f>F55/D60</f>
        <v>32.833451537698416</v>
      </c>
      <c r="F60" s="37">
        <f>D60*E60</f>
        <v>6619223.830000001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229834.16076388891</v>
      </c>
    </row>
    <row r="63" spans="1:15" x14ac:dyDescent="0.25">
      <c r="C63" s="88" t="s">
        <v>134</v>
      </c>
      <c r="D63" s="88" t="s">
        <v>22</v>
      </c>
      <c r="E63" s="2">
        <f>(D27+D29)/C17</f>
        <v>2.0138888888888888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10</v>
      </c>
      <c r="B16" s="54" t="s">
        <v>130</v>
      </c>
      <c r="C16" s="49">
        <v>13.4</v>
      </c>
      <c r="D16" s="13">
        <f>ROUNDUP(C16,0)</f>
        <v>14</v>
      </c>
      <c r="E16" s="12">
        <f>(C16*1000)*$C$14</f>
        <v>93800</v>
      </c>
      <c r="F16" s="14">
        <f>E16*$G$12</f>
        <v>18760</v>
      </c>
    </row>
    <row r="17" spans="1:9" x14ac:dyDescent="0.25">
      <c r="A17" s="51"/>
      <c r="B17" s="51"/>
      <c r="C17" s="52">
        <f>SUM(C16:C16)</f>
        <v>13.4</v>
      </c>
      <c r="D17" s="52">
        <f>SUM(D16:D16)</f>
        <v>14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93800</v>
      </c>
      <c r="F18" s="16">
        <f>E18*G12</f>
        <v>18760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22512</v>
      </c>
      <c r="E22" s="25">
        <v>3</v>
      </c>
      <c r="F22" s="25">
        <f>ROUND(E22*D23,2)</f>
        <v>56280</v>
      </c>
      <c r="H22" s="61">
        <v>2.88</v>
      </c>
      <c r="I22" s="61">
        <f>TRUNC(D22*H22)</f>
        <v>64834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18760</v>
      </c>
      <c r="E23" s="25">
        <v>6.38</v>
      </c>
      <c r="F23" s="25">
        <f>ROUND(E23*D24,2)</f>
        <v>161579.88</v>
      </c>
      <c r="H23" s="61">
        <v>6.03</v>
      </c>
      <c r="I23" s="61">
        <f>TRUNC(D23*H23)</f>
        <v>113122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25326</v>
      </c>
      <c r="E24" s="25">
        <f>(0.9447*(1+0.2332))+1.503</f>
        <v>2.66800404</v>
      </c>
      <c r="F24" s="25">
        <f>ROUND(E24*D24,2)</f>
        <v>67569.87</v>
      </c>
      <c r="H24" s="61">
        <f>((0.9447*3+1.503)*1.2332)</f>
        <v>5.3485117199999994</v>
      </c>
      <c r="I24" s="61">
        <f>TRUNC(D24*H24)</f>
        <v>135456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285429.75</v>
      </c>
      <c r="H25" s="63"/>
      <c r="I25" s="64">
        <f>SUM(I22:I24)</f>
        <v>313412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16</v>
      </c>
      <c r="E27" s="46">
        <v>1196.05</v>
      </c>
      <c r="F27" s="46">
        <f>ROUND(E27*D27,2)</f>
        <v>19136.8</v>
      </c>
      <c r="G27" s="5">
        <f>SUM(C16:C16)*0.6</f>
        <v>8.0399999999999991</v>
      </c>
      <c r="H27" s="61">
        <v>1188.2</v>
      </c>
      <c r="I27" s="61">
        <f t="shared" ref="I27:I33" si="0">TRUNC(D27*H27)</f>
        <v>19011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16</v>
      </c>
      <c r="E28" s="46">
        <v>2264.0100000000002</v>
      </c>
      <c r="F28" s="46">
        <f>ROUND(E28*D28,2)</f>
        <v>36224.160000000003</v>
      </c>
      <c r="G28" s="5">
        <f>SUM(C16:C16)*0.6</f>
        <v>8.0399999999999991</v>
      </c>
      <c r="H28" s="61">
        <v>2224.69</v>
      </c>
      <c r="I28" s="61">
        <f t="shared" si="0"/>
        <v>35595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11</v>
      </c>
      <c r="E29" s="46">
        <v>1972.12</v>
      </c>
      <c r="F29" s="46">
        <f t="shared" ref="F29:F36" si="1">ROUND(E29*D29,2)</f>
        <v>21693.32</v>
      </c>
      <c r="G29" s="5">
        <f>SUM(C16:C16)*0.4</f>
        <v>5.36</v>
      </c>
      <c r="H29" s="61">
        <v>1957.79</v>
      </c>
      <c r="I29" s="61">
        <f t="shared" si="0"/>
        <v>21535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11</v>
      </c>
      <c r="E30" s="46">
        <v>2861.28</v>
      </c>
      <c r="F30" s="46">
        <f t="shared" si="1"/>
        <v>31474.080000000002</v>
      </c>
      <c r="G30" s="5">
        <f>SUM(C16:C16)*0.4</f>
        <v>5.36</v>
      </c>
      <c r="H30" s="61">
        <v>2812.09</v>
      </c>
      <c r="I30" s="61">
        <f t="shared" si="0"/>
        <v>30932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7">
        <f>D28*9</f>
        <v>144</v>
      </c>
      <c r="E31" s="43">
        <v>297.63</v>
      </c>
      <c r="F31" s="43">
        <f t="shared" si="1"/>
        <v>42858.720000000001</v>
      </c>
      <c r="G31" s="44">
        <f>(SUM(D16:D16))*($C$14+2)*0.6</f>
        <v>75.599999999999994</v>
      </c>
      <c r="H31" s="61">
        <v>295.27999999999997</v>
      </c>
      <c r="I31" s="61">
        <f t="shared" si="0"/>
        <v>42520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7">
        <f>D29*9</f>
        <v>99</v>
      </c>
      <c r="E32" s="43">
        <v>561.66999999999996</v>
      </c>
      <c r="F32" s="43">
        <f t="shared" si="1"/>
        <v>55605.33</v>
      </c>
      <c r="G32" s="44">
        <f>(SUM(D16:D16))*($C$14+2)*0.4</f>
        <v>50.400000000000006</v>
      </c>
      <c r="H32" s="61">
        <v>558.78</v>
      </c>
      <c r="I32" s="61">
        <f t="shared" si="0"/>
        <v>55319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7">
        <v>191</v>
      </c>
      <c r="E33" s="25">
        <v>64.099999999999994</v>
      </c>
      <c r="F33" s="25">
        <f t="shared" si="1"/>
        <v>12243.1</v>
      </c>
      <c r="G33" s="1">
        <f>(SUM(D16:D16))*10</f>
        <v>140</v>
      </c>
      <c r="H33" s="61">
        <v>64.040000000000006</v>
      </c>
      <c r="I33" s="61">
        <f t="shared" si="0"/>
        <v>12231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57</v>
      </c>
      <c r="E34" s="66">
        <v>206.42</v>
      </c>
      <c r="F34" s="72">
        <f t="shared" si="1"/>
        <v>11765.94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54</v>
      </c>
      <c r="E35" s="66">
        <v>367.38</v>
      </c>
      <c r="F35" s="72">
        <f t="shared" si="1"/>
        <v>19838.52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27</v>
      </c>
      <c r="E36" s="66">
        <v>634.35</v>
      </c>
      <c r="F36" s="72">
        <f t="shared" si="1"/>
        <v>17127.45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267967.42</v>
      </c>
      <c r="H38" s="63"/>
      <c r="I38" s="64">
        <f>SUM(I27:I33)</f>
        <v>217143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f>ROUNDUP(G40,0)</f>
        <v>67</v>
      </c>
      <c r="E40" s="25">
        <v>240.71</v>
      </c>
      <c r="F40" s="25">
        <f t="shared" ref="F40:F47" si="2">ROUND(E40*D40,2)</f>
        <v>16127.57</v>
      </c>
      <c r="G40" s="1">
        <f>(SUM(C16:C16)/0.2)</f>
        <v>67</v>
      </c>
      <c r="H40" s="61" t="e">
        <f>#REF!</f>
        <v>#REF!</v>
      </c>
      <c r="I40" s="61" t="e">
        <f>TRUNC(D40*H40)</f>
        <v>#REF!</v>
      </c>
    </row>
    <row r="41" spans="1:14" ht="30" x14ac:dyDescent="0.25">
      <c r="A41" s="22">
        <v>11451</v>
      </c>
      <c r="B41" s="23" t="s">
        <v>17</v>
      </c>
      <c r="C41" s="24" t="s">
        <v>11</v>
      </c>
      <c r="D41" s="56">
        <f t="shared" ref="D41:D47" si="3">ROUNDUP(G41,0)</f>
        <v>67</v>
      </c>
      <c r="E41" s="25">
        <v>118.76</v>
      </c>
      <c r="F41" s="25">
        <f t="shared" si="2"/>
        <v>7956.92</v>
      </c>
      <c r="G41" s="1">
        <f>$G$40</f>
        <v>67</v>
      </c>
      <c r="H41" s="61" t="e">
        <f>#REF!</f>
        <v>#REF!</v>
      </c>
      <c r="I41" s="61" t="e">
        <f t="shared" ref="I41:I47" si="4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f t="shared" si="3"/>
        <v>67</v>
      </c>
      <c r="E42" s="25">
        <v>125</v>
      </c>
      <c r="F42" s="25">
        <f t="shared" si="2"/>
        <v>8375</v>
      </c>
      <c r="G42" s="1">
        <f t="shared" ref="G42:G47" si="5">$G$40</f>
        <v>67</v>
      </c>
      <c r="H42" s="61" t="e">
        <f>#REF!</f>
        <v>#REF!</v>
      </c>
      <c r="I42" s="61" t="e">
        <f t="shared" si="4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f t="shared" si="3"/>
        <v>67</v>
      </c>
      <c r="E43" s="25">
        <v>64.45</v>
      </c>
      <c r="F43" s="25">
        <f t="shared" si="2"/>
        <v>4318.1499999999996</v>
      </c>
      <c r="G43" s="1">
        <f t="shared" si="5"/>
        <v>67</v>
      </c>
      <c r="H43" s="61" t="e">
        <f>#REF!</f>
        <v>#REF!</v>
      </c>
      <c r="I43" s="61" t="e">
        <f t="shared" si="4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f t="shared" si="3"/>
        <v>67</v>
      </c>
      <c r="E44" s="25">
        <v>222.94</v>
      </c>
      <c r="F44" s="25">
        <f t="shared" si="2"/>
        <v>14936.98</v>
      </c>
      <c r="G44" s="1">
        <f t="shared" si="5"/>
        <v>67</v>
      </c>
      <c r="H44" s="61" t="e">
        <f>#REF!</f>
        <v>#REF!</v>
      </c>
      <c r="I44" s="61" t="e">
        <f t="shared" si="4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f t="shared" si="3"/>
        <v>67</v>
      </c>
      <c r="E45" s="25">
        <v>210.05</v>
      </c>
      <c r="F45" s="25">
        <f t="shared" si="2"/>
        <v>14073.35</v>
      </c>
      <c r="G45" s="1">
        <f t="shared" si="5"/>
        <v>67</v>
      </c>
      <c r="H45" s="61" t="e">
        <f>#REF!</f>
        <v>#REF!</v>
      </c>
      <c r="I45" s="61" t="e">
        <f t="shared" si="4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f t="shared" si="3"/>
        <v>67</v>
      </c>
      <c r="E46" s="25">
        <v>122.7</v>
      </c>
      <c r="F46" s="25">
        <f t="shared" si="2"/>
        <v>8220.9</v>
      </c>
      <c r="G46" s="1">
        <f t="shared" si="5"/>
        <v>67</v>
      </c>
      <c r="H46" s="61" t="e">
        <f>#REF!</f>
        <v>#REF!</v>
      </c>
      <c r="I46" s="61" t="e">
        <f t="shared" si="4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f t="shared" si="3"/>
        <v>67</v>
      </c>
      <c r="E47" s="30">
        <v>235</v>
      </c>
      <c r="F47" s="25">
        <f t="shared" si="2"/>
        <v>15745</v>
      </c>
      <c r="G47" s="1">
        <f t="shared" si="5"/>
        <v>67</v>
      </c>
      <c r="H47" s="66">
        <f>E47</f>
        <v>235</v>
      </c>
      <c r="I47" s="61">
        <f t="shared" si="4"/>
        <v>15745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89753.87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14</v>
      </c>
      <c r="E50" s="25">
        <v>2040.9</v>
      </c>
      <c r="F50" s="25">
        <f>ROUND(E50*D50,2)</f>
        <v>28572.6</v>
      </c>
      <c r="G50" s="1">
        <f>SUM(C16:C16)</f>
        <v>13.4</v>
      </c>
      <c r="H50" s="61">
        <f>L50</f>
        <v>1441.9760251286002</v>
      </c>
      <c r="I50" s="61">
        <f>TRUNC(D50*H50)</f>
        <v>20187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14</v>
      </c>
      <c r="E51" s="25">
        <v>1040.8</v>
      </c>
      <c r="F51" s="25">
        <f>ROUND(E51*D51,2)</f>
        <v>14571.2</v>
      </c>
      <c r="G51" s="1">
        <f>G50</f>
        <v>13.4</v>
      </c>
      <c r="H51" s="61">
        <f>L51</f>
        <v>735.36891085449997</v>
      </c>
      <c r="I51" s="61">
        <f>TRUNC(D51*H51)</f>
        <v>10295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14</v>
      </c>
      <c r="E52" s="25">
        <f>500-26.95</f>
        <v>473.05</v>
      </c>
      <c r="F52" s="25">
        <f>ROUND(E52*D52,2)</f>
        <v>6622.7</v>
      </c>
      <c r="G52" s="1">
        <f>G51</f>
        <v>13.4</v>
      </c>
      <c r="H52" s="61">
        <v>785.71439999999996</v>
      </c>
      <c r="I52" s="61">
        <f>TRUNC(D52*H52)</f>
        <v>11000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93800</v>
      </c>
      <c r="E53" s="72">
        <f>'APIS-H=15CM'!P47</f>
        <v>25.5</v>
      </c>
      <c r="F53" s="72">
        <f>ROUND(E53*D53,2)</f>
        <v>2391900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2441666.5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3084817.54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93800</v>
      </c>
      <c r="E60" s="36">
        <f>F55/D60</f>
        <v>32.887180597014925</v>
      </c>
      <c r="F60" s="37">
        <f>D60*E60</f>
        <v>3084817.54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230210.26417910447</v>
      </c>
    </row>
    <row r="63" spans="1:15" x14ac:dyDescent="0.25">
      <c r="C63" s="88" t="s">
        <v>134</v>
      </c>
      <c r="D63" s="88" t="s">
        <v>22</v>
      </c>
      <c r="E63" s="2">
        <f>(D27+D29)/C17</f>
        <v>2.0149253731343282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8"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9</v>
      </c>
      <c r="B16" s="54" t="s">
        <v>129</v>
      </c>
      <c r="C16" s="49">
        <v>11.8</v>
      </c>
      <c r="D16" s="13">
        <f>ROUNDUP(C16,0)</f>
        <v>12</v>
      </c>
      <c r="E16" s="12">
        <f>(C16*1000)*$C$14</f>
        <v>82600</v>
      </c>
      <c r="F16" s="14">
        <f>E16*$G$12</f>
        <v>16520</v>
      </c>
    </row>
    <row r="17" spans="1:9" x14ac:dyDescent="0.25">
      <c r="A17" s="51"/>
      <c r="B17" s="51"/>
      <c r="C17" s="52">
        <f>SUM(C16:C16)</f>
        <v>11.8</v>
      </c>
      <c r="D17" s="52">
        <f>SUM(D16:D16)</f>
        <v>12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82600</v>
      </c>
      <c r="F18" s="16">
        <f>E18*G12</f>
        <v>16520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19824</v>
      </c>
      <c r="E22" s="25">
        <v>3</v>
      </c>
      <c r="F22" s="25">
        <f>ROUND(E22*D23,2)</f>
        <v>49560</v>
      </c>
      <c r="H22" s="61">
        <v>2.88</v>
      </c>
      <c r="I22" s="61">
        <f>TRUNC(D22*H22)</f>
        <v>57093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16520</v>
      </c>
      <c r="E23" s="25">
        <v>6.38</v>
      </c>
      <c r="F23" s="25">
        <f>ROUND(E23*D24,2)</f>
        <v>142286.76</v>
      </c>
      <c r="H23" s="61">
        <v>6.03</v>
      </c>
      <c r="I23" s="61">
        <f>TRUNC(D23*H23)</f>
        <v>99615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22302</v>
      </c>
      <c r="E24" s="25">
        <f>(0.9447*(1+0.2332))+1.503</f>
        <v>2.66800404</v>
      </c>
      <c r="F24" s="25">
        <f>ROUND(E24*D24,2)</f>
        <v>59501.83</v>
      </c>
      <c r="H24" s="61">
        <f>((0.9447*3+1.503)*1.2332)</f>
        <v>5.3485117199999994</v>
      </c>
      <c r="I24" s="61">
        <f>TRUNC(D24*H24)</f>
        <v>119282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251348.59</v>
      </c>
      <c r="H25" s="63"/>
      <c r="I25" s="64">
        <f>SUM(I22:I24)</f>
        <v>275990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14</v>
      </c>
      <c r="E27" s="46">
        <v>1196.05</v>
      </c>
      <c r="F27" s="46">
        <f>ROUND(E27*D27,2)</f>
        <v>16744.7</v>
      </c>
      <c r="G27" s="5">
        <f>SUM(C16:C16)*0.6</f>
        <v>7.08</v>
      </c>
      <c r="H27" s="61">
        <v>1188.2</v>
      </c>
      <c r="I27" s="61">
        <f t="shared" ref="I27:I33" si="0">TRUNC(D27*H27)</f>
        <v>16634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14</v>
      </c>
      <c r="E28" s="46">
        <v>2264.0100000000002</v>
      </c>
      <c r="F28" s="46">
        <f>ROUND(E28*D28,2)</f>
        <v>31696.14</v>
      </c>
      <c r="G28" s="5">
        <f>SUM(C16:C16)*0.6</f>
        <v>7.08</v>
      </c>
      <c r="H28" s="61">
        <v>2224.69</v>
      </c>
      <c r="I28" s="61">
        <f t="shared" si="0"/>
        <v>31145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9</v>
      </c>
      <c r="E29" s="46">
        <v>1972.12</v>
      </c>
      <c r="F29" s="46">
        <f t="shared" ref="F29:F36" si="1">ROUND(E29*D29,2)</f>
        <v>17749.080000000002</v>
      </c>
      <c r="G29" s="5">
        <f>SUM(C16:C16)*0.4</f>
        <v>4.7200000000000006</v>
      </c>
      <c r="H29" s="61">
        <v>1957.79</v>
      </c>
      <c r="I29" s="61">
        <f t="shared" si="0"/>
        <v>17620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9</v>
      </c>
      <c r="E30" s="46">
        <v>2861.28</v>
      </c>
      <c r="F30" s="46">
        <f t="shared" si="1"/>
        <v>25751.52</v>
      </c>
      <c r="G30" s="5">
        <f>SUM(C16:C16)*0.4</f>
        <v>4.7200000000000006</v>
      </c>
      <c r="H30" s="61">
        <v>2812.09</v>
      </c>
      <c r="I30" s="61">
        <f t="shared" si="0"/>
        <v>25308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7">
        <f>D28*9</f>
        <v>126</v>
      </c>
      <c r="E31" s="43">
        <v>297.63</v>
      </c>
      <c r="F31" s="43">
        <f t="shared" si="1"/>
        <v>37501.379999999997</v>
      </c>
      <c r="G31" s="44">
        <f>(SUM(D16:D16))*($C$14+2)*0.6</f>
        <v>64.8</v>
      </c>
      <c r="H31" s="61">
        <v>295.27999999999997</v>
      </c>
      <c r="I31" s="61">
        <f t="shared" si="0"/>
        <v>37205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7">
        <f>D30*9</f>
        <v>81</v>
      </c>
      <c r="E32" s="43">
        <v>561.66999999999996</v>
      </c>
      <c r="F32" s="43">
        <f t="shared" si="1"/>
        <v>45495.27</v>
      </c>
      <c r="G32" s="44">
        <f>(SUM(D16:D16))*($C$14+2)*0.4</f>
        <v>43.2</v>
      </c>
      <c r="H32" s="61">
        <v>558.78</v>
      </c>
      <c r="I32" s="61">
        <f t="shared" si="0"/>
        <v>45261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7">
        <v>164</v>
      </c>
      <c r="E33" s="25">
        <v>64.099999999999994</v>
      </c>
      <c r="F33" s="25">
        <f t="shared" si="1"/>
        <v>10512.4</v>
      </c>
      <c r="G33" s="1">
        <f>(SUM(D16:D16))*10</f>
        <v>120</v>
      </c>
      <c r="H33" s="61">
        <v>64.040000000000006</v>
      </c>
      <c r="I33" s="61">
        <f t="shared" si="0"/>
        <v>10502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49</v>
      </c>
      <c r="E34" s="66">
        <v>206.42</v>
      </c>
      <c r="F34" s="72">
        <f t="shared" si="1"/>
        <v>10114.58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46</v>
      </c>
      <c r="E35" s="66">
        <v>367.38</v>
      </c>
      <c r="F35" s="72">
        <f t="shared" si="1"/>
        <v>16899.48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23</v>
      </c>
      <c r="E36" s="66">
        <v>634.35</v>
      </c>
      <c r="F36" s="72">
        <f t="shared" si="1"/>
        <v>14590.05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227054.6</v>
      </c>
      <c r="H38" s="63"/>
      <c r="I38" s="64">
        <f>SUM(I27:I33)</f>
        <v>183675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f>ROUNDUP(G40,0)</f>
        <v>59</v>
      </c>
      <c r="E40" s="25">
        <v>240.71</v>
      </c>
      <c r="F40" s="25">
        <f t="shared" ref="F40:F47" si="2">ROUND(E40*D40,2)</f>
        <v>14201.89</v>
      </c>
      <c r="G40" s="1">
        <f>(SUM(C16:C16)/0.2)</f>
        <v>59</v>
      </c>
      <c r="H40" s="61" t="e">
        <f>#REF!</f>
        <v>#REF!</v>
      </c>
      <c r="I40" s="61" t="e">
        <f>TRUNC(D40*H40)</f>
        <v>#REF!</v>
      </c>
    </row>
    <row r="41" spans="1:14" ht="30" x14ac:dyDescent="0.25">
      <c r="A41" s="22">
        <v>11451</v>
      </c>
      <c r="B41" s="23" t="s">
        <v>17</v>
      </c>
      <c r="C41" s="24" t="s">
        <v>11</v>
      </c>
      <c r="D41" s="56">
        <f t="shared" ref="D41:D47" si="3">ROUNDUP(G41,0)</f>
        <v>59</v>
      </c>
      <c r="E41" s="25">
        <v>118.76</v>
      </c>
      <c r="F41" s="25">
        <f t="shared" si="2"/>
        <v>7006.84</v>
      </c>
      <c r="G41" s="1">
        <f>$G$40</f>
        <v>59</v>
      </c>
      <c r="H41" s="61" t="e">
        <f>#REF!</f>
        <v>#REF!</v>
      </c>
      <c r="I41" s="61" t="e">
        <f t="shared" ref="I41:I47" si="4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f t="shared" si="3"/>
        <v>59</v>
      </c>
      <c r="E42" s="25">
        <v>125</v>
      </c>
      <c r="F42" s="25">
        <f t="shared" si="2"/>
        <v>7375</v>
      </c>
      <c r="G42" s="1">
        <f t="shared" ref="G42:G47" si="5">$G$40</f>
        <v>59</v>
      </c>
      <c r="H42" s="61" t="e">
        <f>#REF!</f>
        <v>#REF!</v>
      </c>
      <c r="I42" s="61" t="e">
        <f t="shared" si="4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f t="shared" si="3"/>
        <v>59</v>
      </c>
      <c r="E43" s="25">
        <v>64.45</v>
      </c>
      <c r="F43" s="25">
        <f t="shared" si="2"/>
        <v>3802.55</v>
      </c>
      <c r="G43" s="1">
        <f t="shared" si="5"/>
        <v>59</v>
      </c>
      <c r="H43" s="61" t="e">
        <f>#REF!</f>
        <v>#REF!</v>
      </c>
      <c r="I43" s="61" t="e">
        <f t="shared" si="4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f t="shared" si="3"/>
        <v>59</v>
      </c>
      <c r="E44" s="25">
        <v>222.94</v>
      </c>
      <c r="F44" s="25">
        <f t="shared" si="2"/>
        <v>13153.46</v>
      </c>
      <c r="G44" s="1">
        <f t="shared" si="5"/>
        <v>59</v>
      </c>
      <c r="H44" s="61" t="e">
        <f>#REF!</f>
        <v>#REF!</v>
      </c>
      <c r="I44" s="61" t="e">
        <f t="shared" si="4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f t="shared" si="3"/>
        <v>59</v>
      </c>
      <c r="E45" s="25">
        <v>210.05</v>
      </c>
      <c r="F45" s="25">
        <f t="shared" si="2"/>
        <v>12392.95</v>
      </c>
      <c r="G45" s="1">
        <f t="shared" si="5"/>
        <v>59</v>
      </c>
      <c r="H45" s="61" t="e">
        <f>#REF!</f>
        <v>#REF!</v>
      </c>
      <c r="I45" s="61" t="e">
        <f t="shared" si="4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f t="shared" si="3"/>
        <v>59</v>
      </c>
      <c r="E46" s="25">
        <v>122.7</v>
      </c>
      <c r="F46" s="25">
        <f t="shared" si="2"/>
        <v>7239.3</v>
      </c>
      <c r="G46" s="1">
        <f t="shared" si="5"/>
        <v>59</v>
      </c>
      <c r="H46" s="61" t="e">
        <f>#REF!</f>
        <v>#REF!</v>
      </c>
      <c r="I46" s="61" t="e">
        <f t="shared" si="4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f t="shared" si="3"/>
        <v>59</v>
      </c>
      <c r="E47" s="30">
        <v>235</v>
      </c>
      <c r="F47" s="25">
        <f t="shared" si="2"/>
        <v>13865</v>
      </c>
      <c r="G47" s="1">
        <f t="shared" si="5"/>
        <v>59</v>
      </c>
      <c r="H47" s="66">
        <f>E47</f>
        <v>235</v>
      </c>
      <c r="I47" s="61">
        <f t="shared" si="4"/>
        <v>13865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79036.990000000005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12</v>
      </c>
      <c r="E50" s="25">
        <v>2040.9</v>
      </c>
      <c r="F50" s="25">
        <f>ROUND(E50*D50,2)</f>
        <v>24490.799999999999</v>
      </c>
      <c r="G50" s="1">
        <f>SUM(C16:C16)</f>
        <v>11.8</v>
      </c>
      <c r="H50" s="61">
        <f>L50</f>
        <v>1441.9760251286002</v>
      </c>
      <c r="I50" s="61">
        <f>TRUNC(D50*H50)</f>
        <v>17303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12</v>
      </c>
      <c r="E51" s="25">
        <v>1040.8</v>
      </c>
      <c r="F51" s="25">
        <f>ROUND(E51*D51,2)</f>
        <v>12489.6</v>
      </c>
      <c r="G51" s="1">
        <f>G50</f>
        <v>11.8</v>
      </c>
      <c r="H51" s="61">
        <f>L51</f>
        <v>735.36891085449997</v>
      </c>
      <c r="I51" s="61">
        <f>TRUNC(D51*H51)</f>
        <v>8824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12</v>
      </c>
      <c r="E52" s="25">
        <f>500-26.95</f>
        <v>473.05</v>
      </c>
      <c r="F52" s="25">
        <f>ROUND(E52*D52,2)</f>
        <v>5676.6</v>
      </c>
      <c r="G52" s="1">
        <f>G51</f>
        <v>11.8</v>
      </c>
      <c r="H52" s="61">
        <v>785.71439999999996</v>
      </c>
      <c r="I52" s="61">
        <f>TRUNC(D52*H52)</f>
        <v>9428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82600</v>
      </c>
      <c r="E53" s="72">
        <f>'APIS-H=15CM'!P47</f>
        <v>25.5</v>
      </c>
      <c r="F53" s="72">
        <f>ROUND(E53*D53,2)</f>
        <v>2106300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2148957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2706397.18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82600</v>
      </c>
      <c r="E60" s="36">
        <f>F55/D60</f>
        <v>32.765099031477</v>
      </c>
      <c r="F60" s="37">
        <f>D60*E60</f>
        <v>2706397.18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229355.69322033899</v>
      </c>
    </row>
    <row r="63" spans="1:15" x14ac:dyDescent="0.25">
      <c r="C63" s="88" t="s">
        <v>134</v>
      </c>
      <c r="D63" s="88" t="s">
        <v>22</v>
      </c>
      <c r="E63" s="2">
        <f>(D27+D29)/C17</f>
        <v>1.9491525423728813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45"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8</v>
      </c>
      <c r="B16" s="54" t="s">
        <v>128</v>
      </c>
      <c r="C16" s="49">
        <v>8.4</v>
      </c>
      <c r="D16" s="13">
        <f>ROUNDUP(C16,0)</f>
        <v>9</v>
      </c>
      <c r="E16" s="12">
        <f>(C16*1000)*$C$14</f>
        <v>58800</v>
      </c>
      <c r="F16" s="14">
        <f>E16*$G$12</f>
        <v>11760</v>
      </c>
    </row>
    <row r="17" spans="1:9" x14ac:dyDescent="0.25">
      <c r="A17" s="51"/>
      <c r="B17" s="51"/>
      <c r="C17" s="52">
        <f>SUM(C16:C16)</f>
        <v>8.4</v>
      </c>
      <c r="D17" s="52">
        <f>SUM(D16:D16)</f>
        <v>9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58800</v>
      </c>
      <c r="F18" s="16">
        <f>E18*G12</f>
        <v>11760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14112</v>
      </c>
      <c r="E22" s="25">
        <v>3</v>
      </c>
      <c r="F22" s="25">
        <f>ROUND(E22*D23,2)</f>
        <v>35280</v>
      </c>
      <c r="H22" s="61">
        <v>2.88</v>
      </c>
      <c r="I22" s="61">
        <f>TRUNC(D22*H22)</f>
        <v>40642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11760</v>
      </c>
      <c r="E23" s="25">
        <v>6.38</v>
      </c>
      <c r="F23" s="25">
        <f>ROUND(E23*D24,2)</f>
        <v>101288.88</v>
      </c>
      <c r="H23" s="61">
        <v>6.03</v>
      </c>
      <c r="I23" s="61">
        <f>TRUNC(D23*H23)</f>
        <v>70912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15876.000000000002</v>
      </c>
      <c r="E24" s="25">
        <f>(0.9447*(1+0.2332))+1.503</f>
        <v>2.66800404</v>
      </c>
      <c r="F24" s="25">
        <f>ROUND(E24*D24,2)</f>
        <v>42357.23</v>
      </c>
      <c r="H24" s="61">
        <f>((0.9447*3+1.503)*1.2332)</f>
        <v>5.3485117199999994</v>
      </c>
      <c r="I24" s="61">
        <f>TRUNC(D24*H24)</f>
        <v>84912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178926.11</v>
      </c>
      <c r="H25" s="63"/>
      <c r="I25" s="64">
        <f>SUM(I22:I24)</f>
        <v>196466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10</v>
      </c>
      <c r="E27" s="46">
        <v>1196.05</v>
      </c>
      <c r="F27" s="46">
        <f>ROUND(E27*D27,2)</f>
        <v>11960.5</v>
      </c>
      <c r="G27" s="5">
        <f>SUM(C16:C16)*0.6</f>
        <v>5.04</v>
      </c>
      <c r="H27" s="61">
        <v>1188.2</v>
      </c>
      <c r="I27" s="61">
        <f t="shared" ref="I27:I33" si="0">TRUNC(D27*H27)</f>
        <v>11882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10</v>
      </c>
      <c r="E28" s="46">
        <v>2264.0100000000002</v>
      </c>
      <c r="F28" s="46">
        <f>ROUND(E28*D28,2)</f>
        <v>22640.1</v>
      </c>
      <c r="G28" s="5">
        <f>SUM(C16:C16)*0.6</f>
        <v>5.04</v>
      </c>
      <c r="H28" s="61">
        <v>2224.69</v>
      </c>
      <c r="I28" s="61">
        <f t="shared" si="0"/>
        <v>22246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7</v>
      </c>
      <c r="E29" s="46">
        <v>1972.12</v>
      </c>
      <c r="F29" s="46">
        <f t="shared" ref="F29:F36" si="1">ROUND(E29*D29,2)</f>
        <v>13804.84</v>
      </c>
      <c r="G29" s="5">
        <f>SUM(C16:C16)*0.4</f>
        <v>3.3600000000000003</v>
      </c>
      <c r="H29" s="61">
        <v>1957.79</v>
      </c>
      <c r="I29" s="61">
        <f t="shared" si="0"/>
        <v>13704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7</v>
      </c>
      <c r="E30" s="46">
        <v>2861.28</v>
      </c>
      <c r="F30" s="46">
        <f t="shared" si="1"/>
        <v>20028.96</v>
      </c>
      <c r="G30" s="5">
        <f>SUM(C16:C16)*0.4</f>
        <v>3.3600000000000003</v>
      </c>
      <c r="H30" s="61">
        <v>2812.09</v>
      </c>
      <c r="I30" s="61">
        <f t="shared" si="0"/>
        <v>19684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7">
        <f>D28*9</f>
        <v>90</v>
      </c>
      <c r="E31" s="43">
        <v>297.63</v>
      </c>
      <c r="F31" s="43">
        <f t="shared" si="1"/>
        <v>26786.7</v>
      </c>
      <c r="G31" s="44">
        <f>(SUM(D16:D16))*($C$14+2)*0.6</f>
        <v>48.6</v>
      </c>
      <c r="H31" s="61">
        <v>295.27999999999997</v>
      </c>
      <c r="I31" s="61">
        <f t="shared" si="0"/>
        <v>26575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7">
        <f>D30*9</f>
        <v>63</v>
      </c>
      <c r="E32" s="43">
        <v>561.66999999999996</v>
      </c>
      <c r="F32" s="43">
        <f t="shared" si="1"/>
        <v>35385.21</v>
      </c>
      <c r="G32" s="44">
        <f>(SUM(D16:D16))*($C$14+2)*0.4</f>
        <v>32.4</v>
      </c>
      <c r="H32" s="61">
        <v>558.78</v>
      </c>
      <c r="I32" s="61">
        <f t="shared" si="0"/>
        <v>35203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7">
        <v>123</v>
      </c>
      <c r="E33" s="25">
        <v>64.099999999999994</v>
      </c>
      <c r="F33" s="25">
        <f t="shared" si="1"/>
        <v>7884.3</v>
      </c>
      <c r="G33" s="1">
        <f>(SUM(D16:D16))*10</f>
        <v>90</v>
      </c>
      <c r="H33" s="61">
        <v>64.040000000000006</v>
      </c>
      <c r="I33" s="61">
        <f t="shared" si="0"/>
        <v>7876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37</v>
      </c>
      <c r="E34" s="66">
        <v>206.42</v>
      </c>
      <c r="F34" s="72">
        <f t="shared" si="1"/>
        <v>7637.54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35</v>
      </c>
      <c r="E35" s="66">
        <v>367.38</v>
      </c>
      <c r="F35" s="72">
        <f t="shared" si="1"/>
        <v>12858.3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17</v>
      </c>
      <c r="E36" s="66">
        <v>634.35</v>
      </c>
      <c r="F36" s="72">
        <f t="shared" si="1"/>
        <v>10783.95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169770.4</v>
      </c>
      <c r="H38" s="63"/>
      <c r="I38" s="64">
        <f>SUM(I27:I33)</f>
        <v>137170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f>ROUNDUP(G40,0)</f>
        <v>42</v>
      </c>
      <c r="E40" s="25">
        <v>240.71</v>
      </c>
      <c r="F40" s="25">
        <f t="shared" ref="F40:F47" si="2">ROUND(E40*D40,2)</f>
        <v>10109.82</v>
      </c>
      <c r="G40" s="1">
        <f>(SUM(C16:C16)/0.2)</f>
        <v>42</v>
      </c>
      <c r="H40" s="61" t="e">
        <f>#REF!</f>
        <v>#REF!</v>
      </c>
      <c r="I40" s="61" t="e">
        <f>TRUNC(D40*H40)</f>
        <v>#REF!</v>
      </c>
    </row>
    <row r="41" spans="1:14" x14ac:dyDescent="0.25">
      <c r="A41" s="22">
        <v>11451</v>
      </c>
      <c r="B41" s="23" t="s">
        <v>17</v>
      </c>
      <c r="C41" s="24" t="s">
        <v>11</v>
      </c>
      <c r="D41" s="56">
        <f t="shared" ref="D41:D47" si="3">ROUNDUP(G41,0)</f>
        <v>42</v>
      </c>
      <c r="E41" s="25">
        <v>118.76</v>
      </c>
      <c r="F41" s="25">
        <f t="shared" si="2"/>
        <v>4987.92</v>
      </c>
      <c r="G41" s="1">
        <f>$G$40</f>
        <v>42</v>
      </c>
      <c r="H41" s="61" t="e">
        <f>#REF!</f>
        <v>#REF!</v>
      </c>
      <c r="I41" s="61" t="e">
        <f t="shared" ref="I41:I47" si="4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f t="shared" si="3"/>
        <v>42</v>
      </c>
      <c r="E42" s="25">
        <v>125</v>
      </c>
      <c r="F42" s="25">
        <f t="shared" si="2"/>
        <v>5250</v>
      </c>
      <c r="G42" s="1">
        <f t="shared" ref="G42:G47" si="5">$G$40</f>
        <v>42</v>
      </c>
      <c r="H42" s="61" t="e">
        <f>#REF!</f>
        <v>#REF!</v>
      </c>
      <c r="I42" s="61" t="e">
        <f t="shared" si="4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f t="shared" si="3"/>
        <v>42</v>
      </c>
      <c r="E43" s="25">
        <v>64.45</v>
      </c>
      <c r="F43" s="25">
        <f t="shared" si="2"/>
        <v>2706.9</v>
      </c>
      <c r="G43" s="1">
        <f t="shared" si="5"/>
        <v>42</v>
      </c>
      <c r="H43" s="61" t="e">
        <f>#REF!</f>
        <v>#REF!</v>
      </c>
      <c r="I43" s="61" t="e">
        <f t="shared" si="4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f t="shared" si="3"/>
        <v>42</v>
      </c>
      <c r="E44" s="25">
        <v>222.94</v>
      </c>
      <c r="F44" s="25">
        <f t="shared" si="2"/>
        <v>9363.48</v>
      </c>
      <c r="G44" s="1">
        <f t="shared" si="5"/>
        <v>42</v>
      </c>
      <c r="H44" s="61" t="e">
        <f>#REF!</f>
        <v>#REF!</v>
      </c>
      <c r="I44" s="61" t="e">
        <f t="shared" si="4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f t="shared" si="3"/>
        <v>42</v>
      </c>
      <c r="E45" s="25">
        <v>210.05</v>
      </c>
      <c r="F45" s="25">
        <f t="shared" si="2"/>
        <v>8822.1</v>
      </c>
      <c r="G45" s="1">
        <f t="shared" si="5"/>
        <v>42</v>
      </c>
      <c r="H45" s="61" t="e">
        <f>#REF!</f>
        <v>#REF!</v>
      </c>
      <c r="I45" s="61" t="e">
        <f t="shared" si="4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f t="shared" si="3"/>
        <v>42</v>
      </c>
      <c r="E46" s="25">
        <v>122.7</v>
      </c>
      <c r="F46" s="25">
        <f t="shared" si="2"/>
        <v>5153.3999999999996</v>
      </c>
      <c r="G46" s="1">
        <f t="shared" si="5"/>
        <v>42</v>
      </c>
      <c r="H46" s="61" t="e">
        <f>#REF!</f>
        <v>#REF!</v>
      </c>
      <c r="I46" s="61" t="e">
        <f t="shared" si="4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f t="shared" si="3"/>
        <v>42</v>
      </c>
      <c r="E47" s="30">
        <v>235</v>
      </c>
      <c r="F47" s="25">
        <f t="shared" si="2"/>
        <v>9870</v>
      </c>
      <c r="G47" s="1">
        <f t="shared" si="5"/>
        <v>42</v>
      </c>
      <c r="H47" s="66">
        <f>E47</f>
        <v>235</v>
      </c>
      <c r="I47" s="61">
        <f t="shared" si="4"/>
        <v>9870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56263.62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9</v>
      </c>
      <c r="E50" s="25">
        <v>2040.9</v>
      </c>
      <c r="F50" s="25">
        <f>ROUND(E50*D50,2)</f>
        <v>18368.099999999999</v>
      </c>
      <c r="G50" s="1">
        <f>SUM(C16:C16)</f>
        <v>8.4</v>
      </c>
      <c r="H50" s="61">
        <f>L50</f>
        <v>1441.9760251286002</v>
      </c>
      <c r="I50" s="61">
        <f>TRUNC(D50*H50)</f>
        <v>12977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9</v>
      </c>
      <c r="E51" s="25">
        <v>1040.8</v>
      </c>
      <c r="F51" s="25">
        <f>ROUND(E51*D51,2)</f>
        <v>9367.2000000000007</v>
      </c>
      <c r="G51" s="1">
        <f>G50</f>
        <v>8.4</v>
      </c>
      <c r="H51" s="61">
        <f>L51</f>
        <v>735.36891085449997</v>
      </c>
      <c r="I51" s="61">
        <f>TRUNC(D51*H51)</f>
        <v>6618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9</v>
      </c>
      <c r="E52" s="25">
        <f>500-26.95</f>
        <v>473.05</v>
      </c>
      <c r="F52" s="25">
        <f>ROUND(E52*D52,2)</f>
        <v>4257.45</v>
      </c>
      <c r="G52" s="1">
        <f>G51</f>
        <v>8.4</v>
      </c>
      <c r="H52" s="61">
        <v>785.71439999999996</v>
      </c>
      <c r="I52" s="61">
        <f>TRUNC(D52*H52)</f>
        <v>7071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58800</v>
      </c>
      <c r="E53" s="72">
        <f>'APIS-H=15CM'!P47</f>
        <v>25.5</v>
      </c>
      <c r="F53" s="72">
        <f>ROUND(E53*D53,2)</f>
        <v>1499400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1531392.75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1936352.88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58800</v>
      </c>
      <c r="E60" s="36">
        <f>F55/D60</f>
        <v>32.931171428571425</v>
      </c>
      <c r="F60" s="37">
        <f>D60*E60</f>
        <v>1936352.8799999997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230518.19999999998</v>
      </c>
    </row>
    <row r="63" spans="1:15" x14ac:dyDescent="0.25">
      <c r="C63" s="88" t="s">
        <v>134</v>
      </c>
      <c r="D63" s="88" t="s">
        <v>22</v>
      </c>
      <c r="E63" s="2">
        <f>(D27+D29)/C17</f>
        <v>2.0238095238095237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9"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7</v>
      </c>
      <c r="B16" s="54" t="s">
        <v>127</v>
      </c>
      <c r="C16" s="49">
        <v>13</v>
      </c>
      <c r="D16" s="13">
        <f>ROUNDUP(C16,0)</f>
        <v>13</v>
      </c>
      <c r="E16" s="12">
        <f>(C16*1000)*$C$14</f>
        <v>91000</v>
      </c>
      <c r="F16" s="14">
        <f>E16*$G$12</f>
        <v>18200</v>
      </c>
    </row>
    <row r="17" spans="1:9" x14ac:dyDescent="0.25">
      <c r="A17" s="51"/>
      <c r="B17" s="51"/>
      <c r="C17" s="52">
        <f>SUM(C16:C16)</f>
        <v>13</v>
      </c>
      <c r="D17" s="52">
        <f>SUM(D16:D16)</f>
        <v>13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91000</v>
      </c>
      <c r="F18" s="16">
        <f>E18*G12</f>
        <v>18200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21840</v>
      </c>
      <c r="E22" s="25">
        <v>3</v>
      </c>
      <c r="F22" s="25">
        <f>ROUND(E22*D23,2)</f>
        <v>54600</v>
      </c>
      <c r="H22" s="61">
        <v>2.88</v>
      </c>
      <c r="I22" s="61">
        <f>TRUNC(D22*H22)</f>
        <v>62899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18200</v>
      </c>
      <c r="E23" s="25">
        <v>6.38</v>
      </c>
      <c r="F23" s="25">
        <f>ROUND(E23*D24,2)</f>
        <v>156756.6</v>
      </c>
      <c r="H23" s="61">
        <v>6.03</v>
      </c>
      <c r="I23" s="61">
        <f>TRUNC(D23*H23)</f>
        <v>109746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24570</v>
      </c>
      <c r="E24" s="25">
        <f>(0.9447*(1+0.2332))+1.503</f>
        <v>2.66800404</v>
      </c>
      <c r="F24" s="25">
        <f>ROUND(E24*D24,2)</f>
        <v>65552.86</v>
      </c>
      <c r="H24" s="61">
        <f>((0.9447*3+1.503)*1.2332)</f>
        <v>5.3485117199999994</v>
      </c>
      <c r="I24" s="61">
        <f>TRUNC(D24*H24)</f>
        <v>131412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276909.46000000002</v>
      </c>
      <c r="H25" s="63"/>
      <c r="I25" s="64">
        <f>SUM(I22:I24)</f>
        <v>304057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16</v>
      </c>
      <c r="E27" s="46">
        <v>1196.05</v>
      </c>
      <c r="F27" s="46">
        <f>ROUND(E27*D27,2)</f>
        <v>19136.8</v>
      </c>
      <c r="G27" s="5">
        <f>SUM(C16:C16)*0.6</f>
        <v>7.8</v>
      </c>
      <c r="H27" s="61">
        <v>1188.2</v>
      </c>
      <c r="I27" s="61">
        <f t="shared" ref="I27:I33" si="0">TRUNC(D27*H27)</f>
        <v>19011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16</v>
      </c>
      <c r="E28" s="46">
        <v>2264.0100000000002</v>
      </c>
      <c r="F28" s="46">
        <f>ROUND(E28*D28,2)</f>
        <v>36224.160000000003</v>
      </c>
      <c r="G28" s="5">
        <f>SUM(C16:C16)*0.6</f>
        <v>7.8</v>
      </c>
      <c r="H28" s="61">
        <v>2224.69</v>
      </c>
      <c r="I28" s="61">
        <f t="shared" si="0"/>
        <v>35595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10</v>
      </c>
      <c r="E29" s="46">
        <v>1972.12</v>
      </c>
      <c r="F29" s="46">
        <f t="shared" ref="F29:F36" si="1">ROUND(E29*D29,2)</f>
        <v>19721.2</v>
      </c>
      <c r="G29" s="5">
        <f>SUM(C16:C16)*0.4</f>
        <v>5.2</v>
      </c>
      <c r="H29" s="61">
        <v>1957.79</v>
      </c>
      <c r="I29" s="61">
        <f t="shared" si="0"/>
        <v>19577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10</v>
      </c>
      <c r="E30" s="46">
        <v>2861.28</v>
      </c>
      <c r="F30" s="46">
        <f t="shared" si="1"/>
        <v>28612.799999999999</v>
      </c>
      <c r="G30" s="5">
        <f>SUM(C16:C16)*0.4</f>
        <v>5.2</v>
      </c>
      <c r="H30" s="61">
        <v>2812.09</v>
      </c>
      <c r="I30" s="61">
        <f t="shared" si="0"/>
        <v>28120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7">
        <f>D28*9</f>
        <v>144</v>
      </c>
      <c r="E31" s="43">
        <v>297.63</v>
      </c>
      <c r="F31" s="43">
        <f t="shared" si="1"/>
        <v>42858.720000000001</v>
      </c>
      <c r="G31" s="44">
        <f>(SUM(D16:D16))*($C$14+2)*0.6</f>
        <v>70.2</v>
      </c>
      <c r="H31" s="61">
        <v>295.27999999999997</v>
      </c>
      <c r="I31" s="61">
        <f t="shared" si="0"/>
        <v>42520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7">
        <f>D29*9</f>
        <v>90</v>
      </c>
      <c r="E32" s="43">
        <v>561.66999999999996</v>
      </c>
      <c r="F32" s="43">
        <f t="shared" si="1"/>
        <v>50550.3</v>
      </c>
      <c r="G32" s="44">
        <f>(SUM(D16:D16))*($C$14+2)*0.4</f>
        <v>46.800000000000004</v>
      </c>
      <c r="H32" s="61">
        <v>558.78</v>
      </c>
      <c r="I32" s="61">
        <f t="shared" si="0"/>
        <v>50290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7">
        <v>178</v>
      </c>
      <c r="E33" s="25">
        <v>64.099999999999994</v>
      </c>
      <c r="F33" s="25">
        <f t="shared" si="1"/>
        <v>11409.8</v>
      </c>
      <c r="G33" s="1">
        <f>(SUM(D16:D16))*10</f>
        <v>130</v>
      </c>
      <c r="H33" s="61">
        <v>64.040000000000006</v>
      </c>
      <c r="I33" s="61">
        <f t="shared" si="0"/>
        <v>11399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53</v>
      </c>
      <c r="E34" s="66">
        <v>206.42</v>
      </c>
      <c r="F34" s="72">
        <f t="shared" si="1"/>
        <v>10940.26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50</v>
      </c>
      <c r="E35" s="66">
        <v>367.38</v>
      </c>
      <c r="F35" s="72">
        <f t="shared" si="1"/>
        <v>18369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25</v>
      </c>
      <c r="E36" s="66">
        <v>634.35</v>
      </c>
      <c r="F36" s="72">
        <f t="shared" si="1"/>
        <v>15858.75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253681.79</v>
      </c>
      <c r="H38" s="63"/>
      <c r="I38" s="64">
        <f>SUM(I27:I33)</f>
        <v>206512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f>ROUNDUP(G40,0)</f>
        <v>65</v>
      </c>
      <c r="E40" s="25">
        <v>240.71</v>
      </c>
      <c r="F40" s="25">
        <f t="shared" ref="F40:F47" si="2">ROUND(E40*D40,2)</f>
        <v>15646.15</v>
      </c>
      <c r="G40" s="1">
        <f>(SUM(C16:C16)/0.2)</f>
        <v>65</v>
      </c>
      <c r="H40" s="61" t="e">
        <f>#REF!</f>
        <v>#REF!</v>
      </c>
      <c r="I40" s="61" t="e">
        <f>TRUNC(D40*H40)</f>
        <v>#REF!</v>
      </c>
    </row>
    <row r="41" spans="1:14" ht="30" x14ac:dyDescent="0.25">
      <c r="A41" s="22">
        <v>11451</v>
      </c>
      <c r="B41" s="23" t="s">
        <v>17</v>
      </c>
      <c r="C41" s="24" t="s">
        <v>11</v>
      </c>
      <c r="D41" s="56">
        <f t="shared" ref="D41:D47" si="3">ROUNDUP(G41,0)</f>
        <v>65</v>
      </c>
      <c r="E41" s="25">
        <v>118.76</v>
      </c>
      <c r="F41" s="25">
        <f t="shared" si="2"/>
        <v>7719.4</v>
      </c>
      <c r="G41" s="1">
        <f>$G$40</f>
        <v>65</v>
      </c>
      <c r="H41" s="61" t="e">
        <f>#REF!</f>
        <v>#REF!</v>
      </c>
      <c r="I41" s="61" t="e">
        <f t="shared" ref="I41:I47" si="4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f t="shared" si="3"/>
        <v>65</v>
      </c>
      <c r="E42" s="25">
        <v>125</v>
      </c>
      <c r="F42" s="25">
        <f t="shared" si="2"/>
        <v>8125</v>
      </c>
      <c r="G42" s="1">
        <f t="shared" ref="G42:G47" si="5">$G$40</f>
        <v>65</v>
      </c>
      <c r="H42" s="61" t="e">
        <f>#REF!</f>
        <v>#REF!</v>
      </c>
      <c r="I42" s="61" t="e">
        <f t="shared" si="4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f t="shared" si="3"/>
        <v>65</v>
      </c>
      <c r="E43" s="25">
        <v>64.45</v>
      </c>
      <c r="F43" s="25">
        <f t="shared" si="2"/>
        <v>4189.25</v>
      </c>
      <c r="G43" s="1">
        <f t="shared" si="5"/>
        <v>65</v>
      </c>
      <c r="H43" s="61" t="e">
        <f>#REF!</f>
        <v>#REF!</v>
      </c>
      <c r="I43" s="61" t="e">
        <f t="shared" si="4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f t="shared" si="3"/>
        <v>65</v>
      </c>
      <c r="E44" s="25">
        <v>222.94</v>
      </c>
      <c r="F44" s="25">
        <f t="shared" si="2"/>
        <v>14491.1</v>
      </c>
      <c r="G44" s="1">
        <f t="shared" si="5"/>
        <v>65</v>
      </c>
      <c r="H44" s="61" t="e">
        <f>#REF!</f>
        <v>#REF!</v>
      </c>
      <c r="I44" s="61" t="e">
        <f t="shared" si="4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f t="shared" si="3"/>
        <v>65</v>
      </c>
      <c r="E45" s="25">
        <v>210.05</v>
      </c>
      <c r="F45" s="25">
        <f t="shared" si="2"/>
        <v>13653.25</v>
      </c>
      <c r="G45" s="1">
        <f t="shared" si="5"/>
        <v>65</v>
      </c>
      <c r="H45" s="61" t="e">
        <f>#REF!</f>
        <v>#REF!</v>
      </c>
      <c r="I45" s="61" t="e">
        <f t="shared" si="4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f t="shared" si="3"/>
        <v>65</v>
      </c>
      <c r="E46" s="25">
        <v>122.7</v>
      </c>
      <c r="F46" s="25">
        <f t="shared" si="2"/>
        <v>7975.5</v>
      </c>
      <c r="G46" s="1">
        <f t="shared" si="5"/>
        <v>65</v>
      </c>
      <c r="H46" s="61" t="e">
        <f>#REF!</f>
        <v>#REF!</v>
      </c>
      <c r="I46" s="61" t="e">
        <f t="shared" si="4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f t="shared" si="3"/>
        <v>65</v>
      </c>
      <c r="E47" s="30">
        <v>235</v>
      </c>
      <c r="F47" s="25">
        <f t="shared" si="2"/>
        <v>15275</v>
      </c>
      <c r="G47" s="1">
        <f t="shared" si="5"/>
        <v>65</v>
      </c>
      <c r="H47" s="66">
        <f>E47</f>
        <v>235</v>
      </c>
      <c r="I47" s="61">
        <f t="shared" si="4"/>
        <v>15275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87074.65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13</v>
      </c>
      <c r="E50" s="25">
        <v>2040.9</v>
      </c>
      <c r="F50" s="25">
        <f>ROUND(E50*D50,2)</f>
        <v>26531.7</v>
      </c>
      <c r="G50" s="1">
        <f>SUM(C16:C16)</f>
        <v>13</v>
      </c>
      <c r="H50" s="61">
        <f>L50</f>
        <v>1441.9760251286002</v>
      </c>
      <c r="I50" s="61">
        <f>TRUNC(D50*H50)</f>
        <v>18745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13</v>
      </c>
      <c r="E51" s="25">
        <v>1040.8</v>
      </c>
      <c r="F51" s="25">
        <f>ROUND(E51*D51,2)</f>
        <v>13530.4</v>
      </c>
      <c r="G51" s="1">
        <f>G50</f>
        <v>13</v>
      </c>
      <c r="H51" s="61">
        <f>L51</f>
        <v>735.36891085449997</v>
      </c>
      <c r="I51" s="61">
        <f>TRUNC(D51*H51)</f>
        <v>9559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13</v>
      </c>
      <c r="E52" s="25">
        <f>500-26.95</f>
        <v>473.05</v>
      </c>
      <c r="F52" s="25">
        <f>ROUND(E52*D52,2)</f>
        <v>6149.65</v>
      </c>
      <c r="G52" s="1">
        <f>G51</f>
        <v>13</v>
      </c>
      <c r="H52" s="61">
        <v>785.71439999999996</v>
      </c>
      <c r="I52" s="61">
        <f>TRUNC(D52*H52)</f>
        <v>10214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91000</v>
      </c>
      <c r="E53" s="72">
        <f>'APIS-H=15CM'!P47</f>
        <v>25.5</v>
      </c>
      <c r="F53" s="72">
        <f>ROUND(E53*D53,2)</f>
        <v>2320500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2366711.75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2984377.65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91000</v>
      </c>
      <c r="E60" s="36">
        <f>F55/D60</f>
        <v>32.795358791208791</v>
      </c>
      <c r="F60" s="37">
        <f>D60*E60</f>
        <v>2984377.65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229567.51153846155</v>
      </c>
    </row>
    <row r="63" spans="1:15" x14ac:dyDescent="0.25">
      <c r="C63" s="88" t="s">
        <v>134</v>
      </c>
      <c r="D63" s="88" t="s">
        <v>22</v>
      </c>
      <c r="E63" s="2">
        <f>(D27+D29)/C17</f>
        <v>2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40"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6</v>
      </c>
      <c r="B16" s="54" t="s">
        <v>126</v>
      </c>
      <c r="C16" s="49">
        <v>11.2</v>
      </c>
      <c r="D16" s="13">
        <f>ROUNDUP(C16,0)</f>
        <v>12</v>
      </c>
      <c r="E16" s="12">
        <f>(C16*1000)*$C$14</f>
        <v>78400</v>
      </c>
      <c r="F16" s="14">
        <f>E16*$G$12</f>
        <v>15680</v>
      </c>
    </row>
    <row r="17" spans="1:9" x14ac:dyDescent="0.25">
      <c r="A17" s="51"/>
      <c r="B17" s="51"/>
      <c r="C17" s="52">
        <f>SUM(C16:C16)</f>
        <v>11.2</v>
      </c>
      <c r="D17" s="52">
        <f>SUM(D16:D16)</f>
        <v>12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78400</v>
      </c>
      <c r="F18" s="16">
        <f>E18*G12</f>
        <v>15680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18816</v>
      </c>
      <c r="E22" s="25">
        <v>3</v>
      </c>
      <c r="F22" s="25">
        <f>ROUND(E22*D23,2)</f>
        <v>47040</v>
      </c>
      <c r="H22" s="61">
        <v>2.88</v>
      </c>
      <c r="I22" s="61">
        <f>TRUNC(D22*H22)</f>
        <v>54190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15680</v>
      </c>
      <c r="E23" s="25">
        <v>6.38</v>
      </c>
      <c r="F23" s="25">
        <f>ROUND(E23*D24,2)</f>
        <v>135051.84</v>
      </c>
      <c r="H23" s="61">
        <v>6.03</v>
      </c>
      <c r="I23" s="61">
        <f>TRUNC(D23*H23)</f>
        <v>94550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21168</v>
      </c>
      <c r="E24" s="25">
        <f>(0.9447*(1+0.2332))+1.503</f>
        <v>2.66800404</v>
      </c>
      <c r="F24" s="25">
        <f>ROUND(E24*D24,2)</f>
        <v>56476.31</v>
      </c>
      <c r="H24" s="61">
        <f>((0.9447*3+1.503)*1.2332)</f>
        <v>5.3485117199999994</v>
      </c>
      <c r="I24" s="61">
        <f>TRUNC(D24*H24)</f>
        <v>113217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238568.15</v>
      </c>
      <c r="H25" s="63"/>
      <c r="I25" s="64">
        <f>SUM(I22:I24)</f>
        <v>261957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13</v>
      </c>
      <c r="E27" s="46">
        <v>1196.05</v>
      </c>
      <c r="F27" s="46">
        <f>ROUND(E27*D27,2)</f>
        <v>15548.65</v>
      </c>
      <c r="G27" s="5">
        <f>SUM(C16:C16)*0.6</f>
        <v>6.72</v>
      </c>
      <c r="H27" s="61">
        <v>1188.2</v>
      </c>
      <c r="I27" s="61">
        <f t="shared" ref="I27:I33" si="0">TRUNC(D27*H27)</f>
        <v>15446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13</v>
      </c>
      <c r="E28" s="46">
        <v>2264.0100000000002</v>
      </c>
      <c r="F28" s="46">
        <f>ROUND(E28*D28,2)</f>
        <v>29432.13</v>
      </c>
      <c r="G28" s="5">
        <f>SUM(C16:C16)*0.6</f>
        <v>6.72</v>
      </c>
      <c r="H28" s="61">
        <v>2224.69</v>
      </c>
      <c r="I28" s="61">
        <f t="shared" si="0"/>
        <v>28920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9</v>
      </c>
      <c r="E29" s="46">
        <v>1972.12</v>
      </c>
      <c r="F29" s="46">
        <f t="shared" ref="F29:F36" si="1">ROUND(E29*D29,2)</f>
        <v>17749.080000000002</v>
      </c>
      <c r="G29" s="5">
        <f>SUM(C16:C16)*0.4</f>
        <v>4.4799999999999995</v>
      </c>
      <c r="H29" s="61">
        <v>1957.79</v>
      </c>
      <c r="I29" s="61">
        <f t="shared" si="0"/>
        <v>17620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9</v>
      </c>
      <c r="E30" s="46">
        <v>2861.28</v>
      </c>
      <c r="F30" s="46">
        <f t="shared" si="1"/>
        <v>25751.52</v>
      </c>
      <c r="G30" s="5">
        <f>SUM(C16:C16)*0.4</f>
        <v>4.4799999999999995</v>
      </c>
      <c r="H30" s="61">
        <v>2812.09</v>
      </c>
      <c r="I30" s="61">
        <f t="shared" si="0"/>
        <v>25308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8">
        <f>D27*9</f>
        <v>117</v>
      </c>
      <c r="E31" s="43">
        <v>297.63</v>
      </c>
      <c r="F31" s="43">
        <f t="shared" si="1"/>
        <v>34822.71</v>
      </c>
      <c r="G31" s="44">
        <f>(SUM(D16:D16))*($C$14+2)*0.6</f>
        <v>64.8</v>
      </c>
      <c r="H31" s="61">
        <v>295.27999999999997</v>
      </c>
      <c r="I31" s="61">
        <f t="shared" si="0"/>
        <v>34547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8">
        <f>D30*9</f>
        <v>81</v>
      </c>
      <c r="E32" s="43">
        <v>561.66999999999996</v>
      </c>
      <c r="F32" s="43">
        <f t="shared" si="1"/>
        <v>45495.27</v>
      </c>
      <c r="G32" s="44">
        <f>(SUM(D16:D16))*($C$14+2)*0.4</f>
        <v>43.2</v>
      </c>
      <c r="H32" s="61">
        <v>558.78</v>
      </c>
      <c r="I32" s="61">
        <f t="shared" si="0"/>
        <v>45261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6">
        <v>164</v>
      </c>
      <c r="E33" s="25">
        <v>64.099999999999994</v>
      </c>
      <c r="F33" s="25">
        <f t="shared" si="1"/>
        <v>10512.4</v>
      </c>
      <c r="G33" s="1">
        <f>(SUM(D16:D16))*10</f>
        <v>120</v>
      </c>
      <c r="H33" s="61">
        <v>64.040000000000006</v>
      </c>
      <c r="I33" s="61">
        <f t="shared" si="0"/>
        <v>10502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49</v>
      </c>
      <c r="E34" s="66">
        <v>206.42</v>
      </c>
      <c r="F34" s="72">
        <f t="shared" si="1"/>
        <v>10114.58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46</v>
      </c>
      <c r="E35" s="66">
        <v>367.38</v>
      </c>
      <c r="F35" s="72">
        <f t="shared" si="1"/>
        <v>16899.48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23</v>
      </c>
      <c r="E36" s="66">
        <v>634.35</v>
      </c>
      <c r="F36" s="72">
        <f t="shared" si="1"/>
        <v>14590.05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220915.87</v>
      </c>
      <c r="H38" s="63"/>
      <c r="I38" s="64">
        <f>SUM(I27:I33)</f>
        <v>177604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f>ROUNDUP(G40,0)</f>
        <v>56</v>
      </c>
      <c r="E40" s="25">
        <v>240.71</v>
      </c>
      <c r="F40" s="25">
        <f t="shared" ref="F40:F47" si="2">ROUND(E40*D40,2)</f>
        <v>13479.76</v>
      </c>
      <c r="G40" s="1">
        <f>(SUM(C16:C16)/0.2)</f>
        <v>55.999999999999993</v>
      </c>
      <c r="H40" s="61" t="e">
        <f>#REF!</f>
        <v>#REF!</v>
      </c>
      <c r="I40" s="61" t="e">
        <f>TRUNC(D40*H40)</f>
        <v>#REF!</v>
      </c>
    </row>
    <row r="41" spans="1:14" x14ac:dyDescent="0.25">
      <c r="A41" s="22">
        <v>11451</v>
      </c>
      <c r="B41" s="23" t="s">
        <v>17</v>
      </c>
      <c r="C41" s="24" t="s">
        <v>11</v>
      </c>
      <c r="D41" s="56">
        <f t="shared" ref="D41:D47" si="3">ROUNDUP(G41,0)</f>
        <v>56</v>
      </c>
      <c r="E41" s="25">
        <v>118.76</v>
      </c>
      <c r="F41" s="25">
        <f t="shared" si="2"/>
        <v>6650.56</v>
      </c>
      <c r="G41" s="1">
        <f>$G$40</f>
        <v>55.999999999999993</v>
      </c>
      <c r="H41" s="61" t="e">
        <f>#REF!</f>
        <v>#REF!</v>
      </c>
      <c r="I41" s="61" t="e">
        <f t="shared" ref="I41:I47" si="4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f t="shared" si="3"/>
        <v>56</v>
      </c>
      <c r="E42" s="25">
        <v>125</v>
      </c>
      <c r="F42" s="25">
        <f t="shared" si="2"/>
        <v>7000</v>
      </c>
      <c r="G42" s="1">
        <f t="shared" ref="G42:G47" si="5">$G$40</f>
        <v>55.999999999999993</v>
      </c>
      <c r="H42" s="61" t="e">
        <f>#REF!</f>
        <v>#REF!</v>
      </c>
      <c r="I42" s="61" t="e">
        <f t="shared" si="4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f t="shared" si="3"/>
        <v>56</v>
      </c>
      <c r="E43" s="25">
        <v>64.45</v>
      </c>
      <c r="F43" s="25">
        <f t="shared" si="2"/>
        <v>3609.2</v>
      </c>
      <c r="G43" s="1">
        <f t="shared" si="5"/>
        <v>55.999999999999993</v>
      </c>
      <c r="H43" s="61" t="e">
        <f>#REF!</f>
        <v>#REF!</v>
      </c>
      <c r="I43" s="61" t="e">
        <f t="shared" si="4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f t="shared" si="3"/>
        <v>56</v>
      </c>
      <c r="E44" s="25">
        <v>222.94</v>
      </c>
      <c r="F44" s="25">
        <f t="shared" si="2"/>
        <v>12484.64</v>
      </c>
      <c r="G44" s="1">
        <f t="shared" si="5"/>
        <v>55.999999999999993</v>
      </c>
      <c r="H44" s="61" t="e">
        <f>#REF!</f>
        <v>#REF!</v>
      </c>
      <c r="I44" s="61" t="e">
        <f t="shared" si="4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f t="shared" si="3"/>
        <v>56</v>
      </c>
      <c r="E45" s="25">
        <v>210.05</v>
      </c>
      <c r="F45" s="25">
        <f t="shared" si="2"/>
        <v>11762.8</v>
      </c>
      <c r="G45" s="1">
        <f t="shared" si="5"/>
        <v>55.999999999999993</v>
      </c>
      <c r="H45" s="61" t="e">
        <f>#REF!</f>
        <v>#REF!</v>
      </c>
      <c r="I45" s="61" t="e">
        <f t="shared" si="4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f t="shared" si="3"/>
        <v>56</v>
      </c>
      <c r="E46" s="25">
        <v>122.7</v>
      </c>
      <c r="F46" s="25">
        <f t="shared" si="2"/>
        <v>6871.2</v>
      </c>
      <c r="G46" s="1">
        <f t="shared" si="5"/>
        <v>55.999999999999993</v>
      </c>
      <c r="H46" s="61" t="e">
        <f>#REF!</f>
        <v>#REF!</v>
      </c>
      <c r="I46" s="61" t="e">
        <f t="shared" si="4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f t="shared" si="3"/>
        <v>56</v>
      </c>
      <c r="E47" s="30">
        <v>235</v>
      </c>
      <c r="F47" s="25">
        <f t="shared" si="2"/>
        <v>13160</v>
      </c>
      <c r="G47" s="1">
        <f t="shared" si="5"/>
        <v>55.999999999999993</v>
      </c>
      <c r="H47" s="66">
        <f>E47</f>
        <v>235</v>
      </c>
      <c r="I47" s="61">
        <f t="shared" si="4"/>
        <v>13160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75018.16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12</v>
      </c>
      <c r="E50" s="25">
        <v>2040.9</v>
      </c>
      <c r="F50" s="25">
        <f>ROUND(E50*D50,2)</f>
        <v>24490.799999999999</v>
      </c>
      <c r="G50" s="1">
        <f>SUM(C16:C16)</f>
        <v>11.2</v>
      </c>
      <c r="H50" s="61">
        <f>L50</f>
        <v>1441.9760251286002</v>
      </c>
      <c r="I50" s="61">
        <f>TRUNC(D50*H50)</f>
        <v>17303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12</v>
      </c>
      <c r="E51" s="25">
        <v>1040.8</v>
      </c>
      <c r="F51" s="25">
        <f>ROUND(E51*D51,2)</f>
        <v>12489.6</v>
      </c>
      <c r="G51" s="1">
        <f>G50</f>
        <v>11.2</v>
      </c>
      <c r="H51" s="61">
        <f>L51</f>
        <v>735.36891085449997</v>
      </c>
      <c r="I51" s="61">
        <f>TRUNC(D51*H51)</f>
        <v>8824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12</v>
      </c>
      <c r="E52" s="25">
        <f>500-26.95</f>
        <v>473.05</v>
      </c>
      <c r="F52" s="25">
        <f>ROUND(E52*D52,2)</f>
        <v>5676.6</v>
      </c>
      <c r="G52" s="1">
        <f>G51</f>
        <v>11.2</v>
      </c>
      <c r="H52" s="61">
        <v>785.71439999999996</v>
      </c>
      <c r="I52" s="61">
        <f>TRUNC(D52*H52)</f>
        <v>9428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78400</v>
      </c>
      <c r="E53" s="72">
        <f>'APIS-H=15CM'!P47</f>
        <v>25.5</v>
      </c>
      <c r="F53" s="72">
        <f>ROUND(E53*D53,2)</f>
        <v>1999200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2041857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2576359.1800000002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78400</v>
      </c>
      <c r="E60" s="36">
        <f>F55/D60</f>
        <v>32.861724234693881</v>
      </c>
      <c r="F60" s="37">
        <f>D60*E60</f>
        <v>2576359.1800000002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230032.06964285715</v>
      </c>
    </row>
    <row r="63" spans="1:15" x14ac:dyDescent="0.25">
      <c r="C63" s="88" t="s">
        <v>134</v>
      </c>
      <c r="D63" s="88" t="s">
        <v>22</v>
      </c>
      <c r="E63" s="2">
        <f>(D27+D29)/C17</f>
        <v>1.9642857142857144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23"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4</v>
      </c>
      <c r="B16" s="53" t="s">
        <v>125</v>
      </c>
      <c r="C16" s="49">
        <v>7.9</v>
      </c>
      <c r="D16" s="13">
        <f>ROUNDUP(C16,0)</f>
        <v>8</v>
      </c>
      <c r="E16" s="12">
        <f>(C16*1000)*$C$14</f>
        <v>55300</v>
      </c>
      <c r="F16" s="14">
        <f>E16*$G$12</f>
        <v>11060</v>
      </c>
    </row>
    <row r="17" spans="1:9" x14ac:dyDescent="0.25">
      <c r="A17" s="51"/>
      <c r="B17" s="51"/>
      <c r="C17" s="52">
        <f>SUM(C16:C16)</f>
        <v>7.9</v>
      </c>
      <c r="D17" s="52">
        <f>SUM(D16:D16)</f>
        <v>8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55300</v>
      </c>
      <c r="F18" s="16">
        <f>E18*G12</f>
        <v>11060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13272</v>
      </c>
      <c r="E22" s="25">
        <v>3</v>
      </c>
      <c r="F22" s="25">
        <f>ROUND(E22*D23,2)</f>
        <v>33180</v>
      </c>
      <c r="H22" s="61">
        <v>2.88</v>
      </c>
      <c r="I22" s="61">
        <f>TRUNC(D22*H22)</f>
        <v>38223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11060</v>
      </c>
      <c r="E23" s="25">
        <v>6.38</v>
      </c>
      <c r="F23" s="25">
        <f>ROUND(E23*D24,2)</f>
        <v>95259.78</v>
      </c>
      <c r="H23" s="61">
        <v>6.03</v>
      </c>
      <c r="I23" s="61">
        <f>TRUNC(D23*H23)</f>
        <v>66691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14931.000000000002</v>
      </c>
      <c r="E24" s="25">
        <f>(0.9447*(1+0.2332))+1.503</f>
        <v>2.66800404</v>
      </c>
      <c r="F24" s="25">
        <f>ROUND(E24*D24,2)</f>
        <v>39835.97</v>
      </c>
      <c r="H24" s="61">
        <f>((0.9447*3+1.503)*1.2332)</f>
        <v>5.3485117199999994</v>
      </c>
      <c r="I24" s="61">
        <f>TRUNC(D24*H24)</f>
        <v>79858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168275.75</v>
      </c>
      <c r="H25" s="63"/>
      <c r="I25" s="64">
        <f>SUM(I22:I24)</f>
        <v>184772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9</v>
      </c>
      <c r="E27" s="46">
        <v>1196.05</v>
      </c>
      <c r="F27" s="46">
        <f>ROUND(E27*D27,2)</f>
        <v>10764.45</v>
      </c>
      <c r="G27" s="5">
        <f>SUM(C16:C16)*0.6</f>
        <v>4.74</v>
      </c>
      <c r="H27" s="61">
        <v>1188.2</v>
      </c>
      <c r="I27" s="61">
        <f t="shared" ref="I27:I33" si="0">TRUNC(D27*H27)</f>
        <v>10693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9</v>
      </c>
      <c r="E28" s="46">
        <v>2264.0100000000002</v>
      </c>
      <c r="F28" s="46">
        <f>ROUND(E28*D28,2)</f>
        <v>20376.09</v>
      </c>
      <c r="G28" s="5">
        <f>SUM(C16:C16)*0.6</f>
        <v>4.74</v>
      </c>
      <c r="H28" s="61">
        <v>2224.69</v>
      </c>
      <c r="I28" s="61">
        <f t="shared" si="0"/>
        <v>20022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6</v>
      </c>
      <c r="E29" s="46">
        <v>1972.12</v>
      </c>
      <c r="F29" s="46">
        <f t="shared" ref="F29:F36" si="1">ROUND(E29*D29,2)</f>
        <v>11832.72</v>
      </c>
      <c r="G29" s="5">
        <f>SUM(C16:C16)*0.4</f>
        <v>3.16</v>
      </c>
      <c r="H29" s="61">
        <v>1957.79</v>
      </c>
      <c r="I29" s="61">
        <f t="shared" si="0"/>
        <v>11746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6</v>
      </c>
      <c r="E30" s="46">
        <v>2861.28</v>
      </c>
      <c r="F30" s="46">
        <f t="shared" si="1"/>
        <v>17167.68</v>
      </c>
      <c r="G30" s="5">
        <f>SUM(C16:C16)*0.4</f>
        <v>3.16</v>
      </c>
      <c r="H30" s="61">
        <v>2812.09</v>
      </c>
      <c r="I30" s="61">
        <f t="shared" si="0"/>
        <v>16872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8">
        <f>D27*9</f>
        <v>81</v>
      </c>
      <c r="E31" s="43">
        <v>297.63</v>
      </c>
      <c r="F31" s="43">
        <f t="shared" si="1"/>
        <v>24108.03</v>
      </c>
      <c r="G31" s="44">
        <f>(SUM(D16:D16))*($C$14+2)*0.6</f>
        <v>43.199999999999996</v>
      </c>
      <c r="H31" s="61">
        <v>295.27999999999997</v>
      </c>
      <c r="I31" s="61">
        <f t="shared" si="0"/>
        <v>23917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8">
        <f>D30*9</f>
        <v>54</v>
      </c>
      <c r="E32" s="43">
        <v>561.66999999999996</v>
      </c>
      <c r="F32" s="43">
        <f t="shared" si="1"/>
        <v>30330.18</v>
      </c>
      <c r="G32" s="44">
        <f>(SUM(D16:D16))*($C$14+2)*0.4</f>
        <v>28.8</v>
      </c>
      <c r="H32" s="61">
        <v>558.78</v>
      </c>
      <c r="I32" s="61">
        <f t="shared" si="0"/>
        <v>30174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6">
        <v>109</v>
      </c>
      <c r="E33" s="25">
        <v>64.099999999999994</v>
      </c>
      <c r="F33" s="25">
        <f t="shared" si="1"/>
        <v>6986.9</v>
      </c>
      <c r="G33" s="1">
        <f>(SUM(D16:D16))*10</f>
        <v>80</v>
      </c>
      <c r="H33" s="61">
        <v>64.040000000000006</v>
      </c>
      <c r="I33" s="61">
        <f t="shared" si="0"/>
        <v>6980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33</v>
      </c>
      <c r="E34" s="66">
        <v>206.42</v>
      </c>
      <c r="F34" s="72">
        <f t="shared" si="1"/>
        <v>6811.86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31</v>
      </c>
      <c r="E35" s="66">
        <v>367.38</v>
      </c>
      <c r="F35" s="72">
        <f t="shared" si="1"/>
        <v>11388.78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15</v>
      </c>
      <c r="E36" s="66">
        <v>634.35</v>
      </c>
      <c r="F36" s="72">
        <f t="shared" si="1"/>
        <v>9515.25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149281.94</v>
      </c>
      <c r="H38" s="63"/>
      <c r="I38" s="64">
        <f>SUM(I27:I33)</f>
        <v>120404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f>ROUNDUP(G40,0)</f>
        <v>40</v>
      </c>
      <c r="E40" s="25">
        <v>240.71</v>
      </c>
      <c r="F40" s="25">
        <f t="shared" ref="F40:F47" si="2">ROUND(E40*D40,2)</f>
        <v>9628.4</v>
      </c>
      <c r="G40" s="1">
        <f>(SUM(C16:C16)/0.2)</f>
        <v>39.5</v>
      </c>
      <c r="H40" s="61" t="e">
        <f>#REF!</f>
        <v>#REF!</v>
      </c>
      <c r="I40" s="61" t="e">
        <f>TRUNC(D40*H40)</f>
        <v>#REF!</v>
      </c>
    </row>
    <row r="41" spans="1:14" x14ac:dyDescent="0.25">
      <c r="A41" s="22">
        <v>11451</v>
      </c>
      <c r="B41" s="23" t="s">
        <v>17</v>
      </c>
      <c r="C41" s="24" t="s">
        <v>11</v>
      </c>
      <c r="D41" s="56">
        <f t="shared" ref="D41:D47" si="3">ROUNDUP(G41,0)</f>
        <v>40</v>
      </c>
      <c r="E41" s="25">
        <v>118.76</v>
      </c>
      <c r="F41" s="25">
        <f t="shared" si="2"/>
        <v>4750.3999999999996</v>
      </c>
      <c r="G41" s="1">
        <f>$G$40</f>
        <v>39.5</v>
      </c>
      <c r="H41" s="61" t="e">
        <f>#REF!</f>
        <v>#REF!</v>
      </c>
      <c r="I41" s="61" t="e">
        <f t="shared" ref="I41:I47" si="4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f t="shared" si="3"/>
        <v>40</v>
      </c>
      <c r="E42" s="25">
        <v>125</v>
      </c>
      <c r="F42" s="25">
        <f t="shared" si="2"/>
        <v>5000</v>
      </c>
      <c r="G42" s="1">
        <f t="shared" ref="G42:G47" si="5">$G$40</f>
        <v>39.5</v>
      </c>
      <c r="H42" s="61" t="e">
        <f>#REF!</f>
        <v>#REF!</v>
      </c>
      <c r="I42" s="61" t="e">
        <f t="shared" si="4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f t="shared" si="3"/>
        <v>40</v>
      </c>
      <c r="E43" s="25">
        <v>64.45</v>
      </c>
      <c r="F43" s="25">
        <f t="shared" si="2"/>
        <v>2578</v>
      </c>
      <c r="G43" s="1">
        <f t="shared" si="5"/>
        <v>39.5</v>
      </c>
      <c r="H43" s="61" t="e">
        <f>#REF!</f>
        <v>#REF!</v>
      </c>
      <c r="I43" s="61" t="e">
        <f t="shared" si="4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f t="shared" si="3"/>
        <v>40</v>
      </c>
      <c r="E44" s="25">
        <v>222.94</v>
      </c>
      <c r="F44" s="25">
        <f t="shared" si="2"/>
        <v>8917.6</v>
      </c>
      <c r="G44" s="1">
        <f t="shared" si="5"/>
        <v>39.5</v>
      </c>
      <c r="H44" s="61" t="e">
        <f>#REF!</f>
        <v>#REF!</v>
      </c>
      <c r="I44" s="61" t="e">
        <f t="shared" si="4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f t="shared" si="3"/>
        <v>40</v>
      </c>
      <c r="E45" s="25">
        <v>210.05</v>
      </c>
      <c r="F45" s="25">
        <f t="shared" si="2"/>
        <v>8402</v>
      </c>
      <c r="G45" s="1">
        <f t="shared" si="5"/>
        <v>39.5</v>
      </c>
      <c r="H45" s="61" t="e">
        <f>#REF!</f>
        <v>#REF!</v>
      </c>
      <c r="I45" s="61" t="e">
        <f t="shared" si="4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f t="shared" si="3"/>
        <v>40</v>
      </c>
      <c r="E46" s="25">
        <v>122.7</v>
      </c>
      <c r="F46" s="25">
        <f t="shared" si="2"/>
        <v>4908</v>
      </c>
      <c r="G46" s="1">
        <f t="shared" si="5"/>
        <v>39.5</v>
      </c>
      <c r="H46" s="61" t="e">
        <f>#REF!</f>
        <v>#REF!</v>
      </c>
      <c r="I46" s="61" t="e">
        <f t="shared" si="4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f t="shared" si="3"/>
        <v>40</v>
      </c>
      <c r="E47" s="30">
        <v>235</v>
      </c>
      <c r="F47" s="25">
        <f t="shared" si="2"/>
        <v>9400</v>
      </c>
      <c r="G47" s="1">
        <f t="shared" si="5"/>
        <v>39.5</v>
      </c>
      <c r="H47" s="66">
        <f>E47</f>
        <v>235</v>
      </c>
      <c r="I47" s="61">
        <f t="shared" si="4"/>
        <v>9400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53584.4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8</v>
      </c>
      <c r="E50" s="25">
        <v>2040.9</v>
      </c>
      <c r="F50" s="25">
        <f>ROUND(E50*D50,2)</f>
        <v>16327.2</v>
      </c>
      <c r="G50" s="1">
        <f>SUM(C16:C16)</f>
        <v>7.9</v>
      </c>
      <c r="H50" s="61">
        <f>L50</f>
        <v>1441.9760251286002</v>
      </c>
      <c r="I50" s="61">
        <f>TRUNC(D50*H50)</f>
        <v>11535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8</v>
      </c>
      <c r="E51" s="25">
        <v>1040.8</v>
      </c>
      <c r="F51" s="25">
        <f>ROUND(E51*D51,2)</f>
        <v>8326.4</v>
      </c>
      <c r="G51" s="1">
        <f>G50</f>
        <v>7.9</v>
      </c>
      <c r="H51" s="61">
        <f>L51</f>
        <v>735.36891085449997</v>
      </c>
      <c r="I51" s="61">
        <f>TRUNC(D51*H51)</f>
        <v>5882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8</v>
      </c>
      <c r="E52" s="25">
        <f>500-26.95</f>
        <v>473.05</v>
      </c>
      <c r="F52" s="25">
        <f>ROUND(E52*D52,2)</f>
        <v>3784.4</v>
      </c>
      <c r="G52" s="1">
        <f>G51</f>
        <v>7.9</v>
      </c>
      <c r="H52" s="61">
        <v>785.71439999999996</v>
      </c>
      <c r="I52" s="61">
        <f>TRUNC(D52*H52)</f>
        <v>6285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55300</v>
      </c>
      <c r="E53" s="72">
        <f>'APIS-H=15CM'!P47</f>
        <v>25.5</v>
      </c>
      <c r="F53" s="72">
        <f>ROUND(E53*D53,2)</f>
        <v>1410150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1438588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1809730.09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55300</v>
      </c>
      <c r="E60" s="36">
        <f>F55/D60</f>
        <v>32.725679746835446</v>
      </c>
      <c r="F60" s="37">
        <f>D60*E60</f>
        <v>1809730.09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229079.75822784813</v>
      </c>
    </row>
    <row r="63" spans="1:15" x14ac:dyDescent="0.25">
      <c r="C63" s="88" t="s">
        <v>134</v>
      </c>
      <c r="D63" s="88" t="s">
        <v>22</v>
      </c>
      <c r="E63" s="2">
        <f>(D27+D29)/C17</f>
        <v>1.8987341772151898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25" zoomScale="70" zoomScaleNormal="70" zoomScaleSheetLayoutView="85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3</v>
      </c>
      <c r="B16" s="53" t="s">
        <v>124</v>
      </c>
      <c r="C16" s="49">
        <v>5.65</v>
      </c>
      <c r="D16" s="13">
        <f>ROUNDUP(C16,0)</f>
        <v>6</v>
      </c>
      <c r="E16" s="12">
        <f>(C16*1000)*$C$14</f>
        <v>39550</v>
      </c>
      <c r="F16" s="14">
        <f>E16*$G$12</f>
        <v>7910</v>
      </c>
    </row>
    <row r="17" spans="1:9" x14ac:dyDescent="0.25">
      <c r="A17" s="51"/>
      <c r="B17" s="51"/>
      <c r="C17" s="52">
        <f>SUM(C16:C16)</f>
        <v>5.65</v>
      </c>
      <c r="D17" s="52">
        <f>SUM(D16:D16)</f>
        <v>6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39550</v>
      </c>
      <c r="F18" s="16">
        <f>E18*G12</f>
        <v>7910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9492</v>
      </c>
      <c r="E22" s="25">
        <v>3</v>
      </c>
      <c r="F22" s="25">
        <f>ROUND(E22*D23,2)</f>
        <v>23730</v>
      </c>
      <c r="H22" s="61">
        <v>2.88</v>
      </c>
      <c r="I22" s="61">
        <f>TRUNC(D22*H22)</f>
        <v>27336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7910</v>
      </c>
      <c r="E23" s="25">
        <v>6.38</v>
      </c>
      <c r="F23" s="25">
        <f>ROUND(E23*D24,2)</f>
        <v>68128.83</v>
      </c>
      <c r="H23" s="61">
        <v>6.03</v>
      </c>
      <c r="I23" s="61">
        <f>TRUNC(D23*H23)</f>
        <v>47697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10678.5</v>
      </c>
      <c r="E24" s="25">
        <f>(0.9447*(1+0.2332))+1.503</f>
        <v>2.66800404</v>
      </c>
      <c r="F24" s="25">
        <f>ROUND(E24*D24,2)</f>
        <v>28490.28</v>
      </c>
      <c r="H24" s="61">
        <f>((0.9447*3+1.503)*1.2332)</f>
        <v>5.3485117199999994</v>
      </c>
      <c r="I24" s="61">
        <f>TRUNC(D24*H24)</f>
        <v>57114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120349.11</v>
      </c>
      <c r="H25" s="63"/>
      <c r="I25" s="64">
        <f>SUM(I22:I24)</f>
        <v>132147</v>
      </c>
    </row>
    <row r="26" spans="1:9" ht="35.1" customHeight="1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7</v>
      </c>
      <c r="E27" s="46">
        <v>1196.05</v>
      </c>
      <c r="F27" s="46">
        <f>ROUND(E27*D27,2)</f>
        <v>8372.35</v>
      </c>
      <c r="G27" s="5">
        <f>SUM(C16:C16)*0.6</f>
        <v>3.39</v>
      </c>
      <c r="H27" s="61">
        <v>1188.2</v>
      </c>
      <c r="I27" s="61">
        <f t="shared" ref="I27:I33" si="0">TRUNC(D27*H27)</f>
        <v>8317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7</v>
      </c>
      <c r="E28" s="46">
        <v>2264.0100000000002</v>
      </c>
      <c r="F28" s="46">
        <f>ROUND(E28*D28,2)</f>
        <v>15848.07</v>
      </c>
      <c r="G28" s="5">
        <f>SUM(C16:C16)*0.6</f>
        <v>3.39</v>
      </c>
      <c r="H28" s="61">
        <v>2224.69</v>
      </c>
      <c r="I28" s="61">
        <f t="shared" si="0"/>
        <v>15572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5</v>
      </c>
      <c r="E29" s="46">
        <v>1972.12</v>
      </c>
      <c r="F29" s="46">
        <f t="shared" ref="F29:F36" si="1">ROUND(E29*D29,2)</f>
        <v>9860.6</v>
      </c>
      <c r="G29" s="5">
        <f>SUM(C16:C16)*0.4</f>
        <v>2.2600000000000002</v>
      </c>
      <c r="H29" s="61">
        <v>1957.79</v>
      </c>
      <c r="I29" s="61">
        <f t="shared" si="0"/>
        <v>9788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5</v>
      </c>
      <c r="E30" s="46">
        <v>2861.28</v>
      </c>
      <c r="F30" s="46">
        <f t="shared" si="1"/>
        <v>14306.4</v>
      </c>
      <c r="G30" s="5">
        <f>SUM(C16:C16)*0.4</f>
        <v>2.2600000000000002</v>
      </c>
      <c r="H30" s="61">
        <v>2812.09</v>
      </c>
      <c r="I30" s="61">
        <f t="shared" si="0"/>
        <v>14060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8">
        <f>D27*9</f>
        <v>63</v>
      </c>
      <c r="E31" s="43">
        <v>297.63</v>
      </c>
      <c r="F31" s="43">
        <f t="shared" si="1"/>
        <v>18750.689999999999</v>
      </c>
      <c r="G31" s="44">
        <f>(SUM(D16:D16))*($C$14+2)*0.6</f>
        <v>32.4</v>
      </c>
      <c r="H31" s="61">
        <v>295.27999999999997</v>
      </c>
      <c r="I31" s="61">
        <f t="shared" si="0"/>
        <v>18602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8">
        <f>D29*9</f>
        <v>45</v>
      </c>
      <c r="E32" s="43">
        <v>561.66999999999996</v>
      </c>
      <c r="F32" s="43">
        <f t="shared" si="1"/>
        <v>25275.15</v>
      </c>
      <c r="G32" s="44">
        <f>(SUM(D16:D16))*($C$14+2)*0.4</f>
        <v>21.6</v>
      </c>
      <c r="H32" s="61">
        <v>558.78</v>
      </c>
      <c r="I32" s="61">
        <f t="shared" si="0"/>
        <v>25145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6">
        <v>82</v>
      </c>
      <c r="E33" s="25">
        <v>64.099999999999994</v>
      </c>
      <c r="F33" s="25">
        <f t="shared" si="1"/>
        <v>5256.2</v>
      </c>
      <c r="G33" s="1">
        <f>(SUM(D16:D16))*10</f>
        <v>60</v>
      </c>
      <c r="H33" s="61">
        <v>64.040000000000006</v>
      </c>
      <c r="I33" s="61">
        <f t="shared" si="0"/>
        <v>5251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25</v>
      </c>
      <c r="E34" s="66">
        <v>206.42</v>
      </c>
      <c r="F34" s="72">
        <f t="shared" si="1"/>
        <v>5160.5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23</v>
      </c>
      <c r="E35" s="66">
        <v>367.38</v>
      </c>
      <c r="F35" s="72">
        <f t="shared" si="1"/>
        <v>8449.74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15</v>
      </c>
      <c r="D36" s="84">
        <v>12</v>
      </c>
      <c r="E36" s="66">
        <v>634.35</v>
      </c>
      <c r="F36" s="72">
        <f t="shared" si="1"/>
        <v>7612.2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118891.9</v>
      </c>
      <c r="H38" s="63"/>
      <c r="I38" s="64">
        <f>SUM(I27:I33)</f>
        <v>96735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v>30</v>
      </c>
      <c r="E40" s="25">
        <v>240.71</v>
      </c>
      <c r="F40" s="25">
        <f t="shared" ref="F40:F47" si="2">ROUND(E40*D40,2)</f>
        <v>7221.3</v>
      </c>
      <c r="G40" s="1">
        <f>(SUM(C16:C16)/0.2)</f>
        <v>28.25</v>
      </c>
      <c r="H40" s="61" t="e">
        <f>#REF!</f>
        <v>#REF!</v>
      </c>
      <c r="I40" s="61" t="e">
        <f>TRUNC(D40*H40)</f>
        <v>#REF!</v>
      </c>
    </row>
    <row r="41" spans="1:14" x14ac:dyDescent="0.25">
      <c r="A41" s="22">
        <v>11451</v>
      </c>
      <c r="B41" s="23" t="s">
        <v>17</v>
      </c>
      <c r="C41" s="24" t="s">
        <v>11</v>
      </c>
      <c r="D41" s="56">
        <v>30</v>
      </c>
      <c r="E41" s="25">
        <v>118.76</v>
      </c>
      <c r="F41" s="25">
        <f t="shared" si="2"/>
        <v>3562.8</v>
      </c>
      <c r="G41" s="1">
        <f>$G$40</f>
        <v>28.25</v>
      </c>
      <c r="H41" s="61" t="e">
        <f>#REF!</f>
        <v>#REF!</v>
      </c>
      <c r="I41" s="61" t="e">
        <f t="shared" ref="I41:I47" si="3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v>30</v>
      </c>
      <c r="E42" s="25">
        <v>125</v>
      </c>
      <c r="F42" s="25">
        <f t="shared" si="2"/>
        <v>3750</v>
      </c>
      <c r="G42" s="1">
        <f t="shared" ref="G42:G47" si="4">$G$40</f>
        <v>28.25</v>
      </c>
      <c r="H42" s="61" t="e">
        <f>#REF!</f>
        <v>#REF!</v>
      </c>
      <c r="I42" s="61" t="e">
        <f t="shared" si="3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v>30</v>
      </c>
      <c r="E43" s="25">
        <v>64.45</v>
      </c>
      <c r="F43" s="25">
        <f t="shared" si="2"/>
        <v>1933.5</v>
      </c>
      <c r="G43" s="1">
        <f t="shared" si="4"/>
        <v>28.25</v>
      </c>
      <c r="H43" s="61" t="e">
        <f>#REF!</f>
        <v>#REF!</v>
      </c>
      <c r="I43" s="61" t="e">
        <f t="shared" si="3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v>30</v>
      </c>
      <c r="E44" s="25">
        <v>222.94</v>
      </c>
      <c r="F44" s="25">
        <f t="shared" si="2"/>
        <v>6688.2</v>
      </c>
      <c r="G44" s="1">
        <f t="shared" si="4"/>
        <v>28.25</v>
      </c>
      <c r="H44" s="61" t="e">
        <f>#REF!</f>
        <v>#REF!</v>
      </c>
      <c r="I44" s="61" t="e">
        <f t="shared" si="3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v>30</v>
      </c>
      <c r="E45" s="25">
        <v>210.05</v>
      </c>
      <c r="F45" s="25">
        <f t="shared" si="2"/>
        <v>6301.5</v>
      </c>
      <c r="G45" s="1">
        <f t="shared" si="4"/>
        <v>28.25</v>
      </c>
      <c r="H45" s="61" t="e">
        <f>#REF!</f>
        <v>#REF!</v>
      </c>
      <c r="I45" s="61" t="e">
        <f t="shared" si="3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v>30</v>
      </c>
      <c r="E46" s="25">
        <v>122.7</v>
      </c>
      <c r="F46" s="25">
        <f t="shared" si="2"/>
        <v>3681</v>
      </c>
      <c r="G46" s="1">
        <f t="shared" si="4"/>
        <v>28.25</v>
      </c>
      <c r="H46" s="61" t="e">
        <f>#REF!</f>
        <v>#REF!</v>
      </c>
      <c r="I46" s="61" t="e">
        <f t="shared" si="3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v>30</v>
      </c>
      <c r="E47" s="30">
        <v>235</v>
      </c>
      <c r="F47" s="25">
        <f t="shared" si="2"/>
        <v>7050</v>
      </c>
      <c r="G47" s="1">
        <f t="shared" si="4"/>
        <v>28.25</v>
      </c>
      <c r="H47" s="66">
        <f>E47</f>
        <v>235</v>
      </c>
      <c r="I47" s="61">
        <f t="shared" si="3"/>
        <v>7050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40188.300000000003</v>
      </c>
      <c r="H48" s="62"/>
      <c r="I48" s="62"/>
      <c r="K48" s="352" t="s">
        <v>70</v>
      </c>
      <c r="L48" s="352"/>
      <c r="M48" s="352"/>
      <c r="N48" s="352"/>
    </row>
    <row r="49" spans="1:15" ht="35.450000000000003" customHeight="1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6</v>
      </c>
      <c r="E50" s="25">
        <v>2040.9</v>
      </c>
      <c r="F50" s="25">
        <f>ROUND(E50*D50,2)</f>
        <v>12245.4</v>
      </c>
      <c r="G50" s="1">
        <f>SUM(C16:C16)</f>
        <v>5.65</v>
      </c>
      <c r="H50" s="61">
        <f>L50</f>
        <v>1441.9760251286002</v>
      </c>
      <c r="I50" s="61">
        <f>TRUNC(D50*H50)</f>
        <v>8651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6</v>
      </c>
      <c r="E51" s="25">
        <v>1040.8</v>
      </c>
      <c r="F51" s="25">
        <f>ROUND(E51*D51,2)</f>
        <v>6244.8</v>
      </c>
      <c r="G51" s="1">
        <f>G50</f>
        <v>5.65</v>
      </c>
      <c r="H51" s="61">
        <f>L51</f>
        <v>735.36891085449997</v>
      </c>
      <c r="I51" s="61">
        <f>TRUNC(D51*H51)</f>
        <v>4412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6</v>
      </c>
      <c r="E52" s="25">
        <f>500-26.95</f>
        <v>473.05</v>
      </c>
      <c r="F52" s="25">
        <f>ROUND(E52*D52,2)</f>
        <v>2838.3</v>
      </c>
      <c r="G52" s="1">
        <f>G51</f>
        <v>5.65</v>
      </c>
      <c r="H52" s="61">
        <v>785.71439999999996</v>
      </c>
      <c r="I52" s="61">
        <f>TRUNC(D52*H52)</f>
        <v>4714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39550</v>
      </c>
      <c r="E53" s="72">
        <f>'APIS-H=15CM'!P47</f>
        <v>25.5</v>
      </c>
      <c r="F53" s="72">
        <f>ROUND(E53*D53,2)</f>
        <v>1008525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1029853.5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1309282.81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39550</v>
      </c>
      <c r="E60" s="36">
        <f>F55/D60</f>
        <v>33.104495828065744</v>
      </c>
      <c r="F60" s="37">
        <f>D60*E60</f>
        <v>1309282.8100000003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231731.4707964602</v>
      </c>
    </row>
    <row r="63" spans="1:15" x14ac:dyDescent="0.25">
      <c r="C63" s="88" t="s">
        <v>134</v>
      </c>
      <c r="D63" s="88" t="s">
        <v>22</v>
      </c>
      <c r="E63" s="2">
        <f>(D27+D29)/C17</f>
        <v>2.1238938053097343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2"/>
  <sheetViews>
    <sheetView tabSelected="1" topLeftCell="A55" zoomScale="74" zoomScaleNormal="74" zoomScaleSheetLayoutView="85" workbookViewId="0">
      <selection activeCell="M38" sqref="M38"/>
    </sheetView>
  </sheetViews>
  <sheetFormatPr defaultColWidth="9.140625" defaultRowHeight="15" x14ac:dyDescent="0.25"/>
  <cols>
    <col min="1" max="1" width="10.85546875" style="1" customWidth="1"/>
    <col min="2" max="2" width="10.42578125" style="131" customWidth="1"/>
    <col min="3" max="3" width="25" style="131" customWidth="1"/>
    <col min="4" max="4" width="53.28515625" style="1" customWidth="1"/>
    <col min="5" max="5" width="9.140625" style="131" customWidth="1"/>
    <col min="6" max="6" width="9.85546875" style="131" hidden="1" customWidth="1"/>
    <col min="7" max="7" width="13.85546875" style="131" customWidth="1"/>
    <col min="8" max="8" width="15.28515625" style="131" customWidth="1"/>
    <col min="9" max="9" width="17.140625" style="2" customWidth="1"/>
    <col min="10" max="10" width="22.85546875" style="131" customWidth="1"/>
    <col min="11" max="11" width="9.140625" style="1" customWidth="1"/>
    <col min="12" max="12" width="20" style="1" customWidth="1"/>
    <col min="13" max="13" width="23.140625" style="1" customWidth="1"/>
    <col min="14" max="14" width="14.5703125" style="1" bestFit="1" customWidth="1"/>
    <col min="15" max="15" width="19.28515625" style="1" customWidth="1"/>
    <col min="16" max="17" width="9.140625" style="1"/>
    <col min="18" max="18" width="12.5703125" style="1" customWidth="1"/>
    <col min="19" max="16384" width="9.140625" style="1"/>
  </cols>
  <sheetData>
    <row r="1" spans="1:23" ht="105.75" customHeight="1" thickBot="1" x14ac:dyDescent="0.3">
      <c r="A1" s="378" t="s">
        <v>159</v>
      </c>
      <c r="B1" s="379"/>
      <c r="C1" s="379"/>
      <c r="D1" s="379"/>
      <c r="E1" s="379"/>
      <c r="F1" s="379"/>
      <c r="G1" s="379"/>
      <c r="H1" s="379"/>
      <c r="I1" s="379"/>
      <c r="J1" s="380"/>
      <c r="L1" s="384" t="s">
        <v>54</v>
      </c>
      <c r="M1" s="384"/>
      <c r="N1" s="384"/>
      <c r="O1" s="384"/>
      <c r="P1" s="141"/>
      <c r="Q1" s="142"/>
      <c r="R1" s="142"/>
      <c r="S1" s="142"/>
      <c r="T1" s="142"/>
      <c r="U1" s="142"/>
      <c r="V1" s="142"/>
      <c r="W1" s="142"/>
    </row>
    <row r="2" spans="1:23" ht="41.25" customHeight="1" thickBot="1" x14ac:dyDescent="0.3">
      <c r="A2" s="381" t="s">
        <v>160</v>
      </c>
      <c r="B2" s="382"/>
      <c r="C2" s="393" t="s">
        <v>48</v>
      </c>
      <c r="D2" s="394"/>
      <c r="E2" s="395"/>
      <c r="F2" s="385" t="s">
        <v>161</v>
      </c>
      <c r="G2" s="386"/>
      <c r="H2" s="282" t="s">
        <v>162</v>
      </c>
      <c r="I2" s="281">
        <v>0.23319999999999999</v>
      </c>
      <c r="J2" s="283"/>
      <c r="L2" s="141">
        <v>1</v>
      </c>
      <c r="M2" s="141" t="s">
        <v>55</v>
      </c>
      <c r="N2" s="141"/>
      <c r="O2" s="141"/>
      <c r="P2" s="141"/>
      <c r="Q2" s="142"/>
      <c r="R2" s="142"/>
      <c r="S2" s="142"/>
      <c r="T2" s="142"/>
      <c r="U2" s="142"/>
      <c r="V2" s="142"/>
      <c r="W2" s="142"/>
    </row>
    <row r="3" spans="1:23" ht="64.5" customHeight="1" thickBot="1" x14ac:dyDescent="0.3">
      <c r="A3" s="381" t="s">
        <v>163</v>
      </c>
      <c r="B3" s="383"/>
      <c r="C3" s="387" t="s">
        <v>194</v>
      </c>
      <c r="D3" s="388"/>
      <c r="E3" s="389"/>
      <c r="F3" s="390" t="s">
        <v>198</v>
      </c>
      <c r="G3" s="391"/>
      <c r="H3" s="391"/>
      <c r="I3" s="391"/>
      <c r="J3" s="392"/>
      <c r="L3" s="141">
        <v>2</v>
      </c>
      <c r="M3" s="141" t="s">
        <v>57</v>
      </c>
      <c r="N3" s="141"/>
      <c r="O3" s="141"/>
      <c r="P3" s="141"/>
      <c r="Q3" s="142"/>
      <c r="R3" s="142"/>
      <c r="S3" s="142"/>
      <c r="T3" s="142"/>
      <c r="U3" s="142"/>
      <c r="V3" s="142"/>
      <c r="W3" s="142"/>
    </row>
    <row r="4" spans="1:23" ht="15" customHeight="1" thickBot="1" x14ac:dyDescent="0.3">
      <c r="A4" s="267"/>
      <c r="B4" s="257"/>
      <c r="C4" s="258"/>
      <c r="D4" s="258"/>
      <c r="E4" s="258"/>
      <c r="F4" s="258"/>
      <c r="G4" s="258"/>
      <c r="H4" s="258"/>
      <c r="I4" s="258"/>
      <c r="J4" s="268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33.950000000000003" customHeight="1" thickBot="1" x14ac:dyDescent="0.3">
      <c r="A5" s="267"/>
      <c r="B5" s="396" t="s">
        <v>48</v>
      </c>
      <c r="C5" s="397"/>
      <c r="D5" s="397"/>
      <c r="E5" s="397"/>
      <c r="F5" s="397"/>
      <c r="G5" s="397"/>
      <c r="H5" s="397"/>
      <c r="I5" s="397"/>
      <c r="J5" s="398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16.5" hidden="1" thickBot="1" x14ac:dyDescent="0.3">
      <c r="A6" s="267"/>
      <c r="B6" s="399" t="s">
        <v>49</v>
      </c>
      <c r="C6" s="400"/>
      <c r="D6" s="400"/>
      <c r="E6" s="401">
        <v>0.15</v>
      </c>
      <c r="F6" s="401"/>
      <c r="G6" s="401"/>
      <c r="H6" s="401"/>
      <c r="I6" s="401"/>
      <c r="J6" s="402"/>
      <c r="K6" s="87">
        <f>E6+E7</f>
        <v>0.2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3" ht="16.5" hidden="1" thickBot="1" x14ac:dyDescent="0.3">
      <c r="A7" s="267"/>
      <c r="B7" s="284" t="s">
        <v>132</v>
      </c>
      <c r="C7" s="285"/>
      <c r="D7" s="285"/>
      <c r="E7" s="368">
        <v>0.05</v>
      </c>
      <c r="F7" s="368"/>
      <c r="G7" s="368"/>
      <c r="H7" s="368"/>
      <c r="I7" s="368"/>
      <c r="J7" s="369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24" customHeight="1" thickBot="1" x14ac:dyDescent="0.3">
      <c r="A8" s="267"/>
      <c r="B8" s="370" t="s">
        <v>50</v>
      </c>
      <c r="C8" s="371"/>
      <c r="D8" s="371"/>
      <c r="E8" s="372">
        <v>7</v>
      </c>
      <c r="F8" s="372"/>
      <c r="G8" s="372"/>
      <c r="H8" s="372"/>
      <c r="I8" s="372"/>
      <c r="J8" s="373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1:23" ht="15.75" x14ac:dyDescent="0.25">
      <c r="A9" s="267"/>
      <c r="B9" s="374" t="s">
        <v>46</v>
      </c>
      <c r="C9" s="375"/>
      <c r="D9" s="286" t="s">
        <v>45</v>
      </c>
      <c r="E9" s="286" t="s">
        <v>53</v>
      </c>
      <c r="F9" s="286" t="s">
        <v>53</v>
      </c>
      <c r="G9" s="286"/>
      <c r="H9" s="286"/>
      <c r="I9" s="287" t="s">
        <v>25</v>
      </c>
      <c r="J9" s="288" t="s">
        <v>12</v>
      </c>
      <c r="L9" s="143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x14ac:dyDescent="0.25">
      <c r="A10" s="267"/>
      <c r="B10" s="366">
        <v>1</v>
      </c>
      <c r="C10" s="367"/>
      <c r="D10" s="53" t="s">
        <v>123</v>
      </c>
      <c r="E10" s="48">
        <v>9.1999999999999993</v>
      </c>
      <c r="F10" s="13">
        <f t="shared" ref="F10:F18" si="0">ROUNDUP(E10,0)</f>
        <v>10</v>
      </c>
      <c r="G10" s="13"/>
      <c r="H10" s="13"/>
      <c r="I10" s="98">
        <f t="shared" ref="I10:I18" si="1">(E10*1000)*$E$8</f>
        <v>64400</v>
      </c>
      <c r="J10" s="260">
        <f t="shared" ref="J10:J18" si="2">I10*$K$6</f>
        <v>12880</v>
      </c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 hidden="1" x14ac:dyDescent="0.25">
      <c r="A11" s="267"/>
      <c r="B11" s="366">
        <v>2</v>
      </c>
      <c r="C11" s="367"/>
      <c r="D11" s="53" t="s">
        <v>156</v>
      </c>
      <c r="E11" s="49">
        <v>0</v>
      </c>
      <c r="F11" s="13">
        <f t="shared" si="0"/>
        <v>0</v>
      </c>
      <c r="G11" s="13"/>
      <c r="H11" s="13"/>
      <c r="I11" s="98">
        <f t="shared" si="1"/>
        <v>0</v>
      </c>
      <c r="J11" s="260">
        <f t="shared" si="2"/>
        <v>0</v>
      </c>
      <c r="L11" s="144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x14ac:dyDescent="0.25">
      <c r="A12" s="267"/>
      <c r="B12" s="366">
        <v>2</v>
      </c>
      <c r="C12" s="367"/>
      <c r="D12" s="53" t="s">
        <v>158</v>
      </c>
      <c r="E12" s="49">
        <v>5.65</v>
      </c>
      <c r="F12" s="13">
        <f t="shared" si="0"/>
        <v>6</v>
      </c>
      <c r="G12" s="13"/>
      <c r="H12" s="13"/>
      <c r="I12" s="98">
        <f t="shared" si="1"/>
        <v>39550</v>
      </c>
      <c r="J12" s="260">
        <f t="shared" si="2"/>
        <v>7910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23" x14ac:dyDescent="0.25">
      <c r="A13" s="267"/>
      <c r="B13" s="366">
        <v>3</v>
      </c>
      <c r="C13" s="367"/>
      <c r="D13" s="53" t="s">
        <v>125</v>
      </c>
      <c r="E13" s="49">
        <v>7.9</v>
      </c>
      <c r="F13" s="13">
        <f t="shared" si="0"/>
        <v>8</v>
      </c>
      <c r="G13" s="13"/>
      <c r="H13" s="13"/>
      <c r="I13" s="98">
        <f t="shared" si="1"/>
        <v>55300</v>
      </c>
      <c r="J13" s="260">
        <f t="shared" si="2"/>
        <v>11060</v>
      </c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1:23" x14ac:dyDescent="0.25">
      <c r="A14" s="267"/>
      <c r="B14" s="366">
        <v>4</v>
      </c>
      <c r="C14" s="367"/>
      <c r="D14" s="53" t="s">
        <v>126</v>
      </c>
      <c r="E14" s="49">
        <v>11.2</v>
      </c>
      <c r="F14" s="13">
        <f t="shared" si="0"/>
        <v>12</v>
      </c>
      <c r="G14" s="13"/>
      <c r="H14" s="13"/>
      <c r="I14" s="98">
        <f t="shared" si="1"/>
        <v>78400</v>
      </c>
      <c r="J14" s="260">
        <f t="shared" si="2"/>
        <v>15680</v>
      </c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5" spans="1:23" x14ac:dyDescent="0.25">
      <c r="A15" s="267"/>
      <c r="B15" s="366">
        <v>5</v>
      </c>
      <c r="C15" s="367"/>
      <c r="D15" s="53" t="s">
        <v>127</v>
      </c>
      <c r="E15" s="49">
        <v>13</v>
      </c>
      <c r="F15" s="13">
        <f t="shared" si="0"/>
        <v>13</v>
      </c>
      <c r="G15" s="13"/>
      <c r="H15" s="13"/>
      <c r="I15" s="98">
        <f t="shared" si="1"/>
        <v>91000</v>
      </c>
      <c r="J15" s="260">
        <f t="shared" si="2"/>
        <v>18200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:23" x14ac:dyDescent="0.25">
      <c r="A16" s="267"/>
      <c r="B16" s="366">
        <v>6</v>
      </c>
      <c r="C16" s="367"/>
      <c r="D16" s="53" t="s">
        <v>128</v>
      </c>
      <c r="E16" s="49">
        <v>8.4</v>
      </c>
      <c r="F16" s="13">
        <f t="shared" si="0"/>
        <v>9</v>
      </c>
      <c r="G16" s="13"/>
      <c r="H16" s="13"/>
      <c r="I16" s="98">
        <f t="shared" si="1"/>
        <v>58800</v>
      </c>
      <c r="J16" s="260">
        <f t="shared" si="2"/>
        <v>11760</v>
      </c>
    </row>
    <row r="17" spans="1:11" ht="14.25" hidden="1" customHeight="1" x14ac:dyDescent="0.25">
      <c r="A17" s="267"/>
      <c r="B17" s="366">
        <v>7</v>
      </c>
      <c r="C17" s="367"/>
      <c r="D17" s="53" t="s">
        <v>129</v>
      </c>
      <c r="E17" s="49">
        <v>0</v>
      </c>
      <c r="F17" s="13">
        <f t="shared" si="0"/>
        <v>0</v>
      </c>
      <c r="G17" s="13"/>
      <c r="H17" s="13"/>
      <c r="I17" s="98">
        <f t="shared" si="1"/>
        <v>0</v>
      </c>
      <c r="J17" s="260">
        <f t="shared" si="2"/>
        <v>0</v>
      </c>
    </row>
    <row r="18" spans="1:11" ht="21" customHeight="1" thickBot="1" x14ac:dyDescent="0.3">
      <c r="A18" s="267"/>
      <c r="B18" s="366">
        <v>7</v>
      </c>
      <c r="C18" s="367"/>
      <c r="D18" s="261" t="s">
        <v>131</v>
      </c>
      <c r="E18" s="262">
        <v>28.8</v>
      </c>
      <c r="F18" s="263">
        <f t="shared" si="0"/>
        <v>29</v>
      </c>
      <c r="G18" s="263"/>
      <c r="H18" s="263"/>
      <c r="I18" s="264">
        <f t="shared" si="1"/>
        <v>201600</v>
      </c>
      <c r="J18" s="265">
        <f t="shared" si="2"/>
        <v>40320</v>
      </c>
    </row>
    <row r="19" spans="1:11" ht="16.5" thickBot="1" x14ac:dyDescent="0.3">
      <c r="A19" s="267"/>
      <c r="B19" s="289"/>
      <c r="C19" s="290"/>
      <c r="D19" s="290"/>
      <c r="E19" s="259">
        <f>SUM(E10:E18)</f>
        <v>84.15</v>
      </c>
      <c r="F19" s="291">
        <f>SUM(F10:F10)</f>
        <v>10</v>
      </c>
      <c r="G19" s="291"/>
      <c r="H19" s="291"/>
      <c r="I19" s="292"/>
      <c r="J19" s="293"/>
    </row>
    <row r="20" spans="1:11" ht="20.25" thickBot="1" x14ac:dyDescent="0.3">
      <c r="A20" s="267"/>
      <c r="B20" s="403" t="s">
        <v>164</v>
      </c>
      <c r="C20" s="404"/>
      <c r="D20" s="404"/>
      <c r="E20" s="404"/>
      <c r="F20" s="404"/>
      <c r="G20" s="294"/>
      <c r="H20" s="294"/>
      <c r="I20" s="295">
        <f>SUM(I10:I19)</f>
        <v>589050</v>
      </c>
      <c r="J20" s="296">
        <f>I20*K6</f>
        <v>117810</v>
      </c>
    </row>
    <row r="21" spans="1:11" ht="26.25" hidden="1" customHeight="1" x14ac:dyDescent="0.25">
      <c r="A21" s="267"/>
      <c r="B21" s="376"/>
      <c r="C21" s="376"/>
      <c r="D21" s="376"/>
      <c r="E21" s="376"/>
      <c r="F21" s="376"/>
      <c r="G21" s="376"/>
      <c r="H21" s="376"/>
      <c r="I21" s="376"/>
      <c r="J21" s="377"/>
    </row>
    <row r="22" spans="1:11" ht="63" customHeight="1" x14ac:dyDescent="0.25">
      <c r="A22" s="208" t="s">
        <v>165</v>
      </c>
      <c r="B22" s="17" t="s">
        <v>0</v>
      </c>
      <c r="C22" s="176" t="s">
        <v>137</v>
      </c>
      <c r="D22" s="177" t="s">
        <v>1</v>
      </c>
      <c r="E22" s="176" t="s">
        <v>11</v>
      </c>
      <c r="F22" s="176"/>
      <c r="G22" s="176" t="s">
        <v>3</v>
      </c>
      <c r="H22" s="176" t="s">
        <v>138</v>
      </c>
      <c r="I22" s="97" t="s">
        <v>149</v>
      </c>
      <c r="J22" s="209" t="s">
        <v>5</v>
      </c>
    </row>
    <row r="23" spans="1:11" ht="21" customHeight="1" x14ac:dyDescent="0.25">
      <c r="A23" s="210">
        <v>1</v>
      </c>
      <c r="B23" s="275" t="s">
        <v>166</v>
      </c>
      <c r="C23" s="127"/>
      <c r="D23" s="353" t="s">
        <v>65</v>
      </c>
      <c r="E23" s="363"/>
      <c r="F23" s="363"/>
      <c r="G23" s="364"/>
      <c r="H23" s="363"/>
      <c r="I23" s="363"/>
      <c r="J23" s="365"/>
    </row>
    <row r="24" spans="1:11" ht="45" customHeight="1" x14ac:dyDescent="0.25">
      <c r="A24" s="212">
        <v>40230</v>
      </c>
      <c r="B24" s="276" t="s">
        <v>167</v>
      </c>
      <c r="C24" s="100" t="s">
        <v>139</v>
      </c>
      <c r="D24" s="23" t="s">
        <v>6</v>
      </c>
      <c r="E24" s="24" t="s">
        <v>12</v>
      </c>
      <c r="F24" s="213"/>
      <c r="G24" s="241">
        <v>117810</v>
      </c>
      <c r="H24" s="195">
        <v>2.34</v>
      </c>
      <c r="I24" s="25">
        <f>TRUNC(H24*1.2332,2)</f>
        <v>2.88</v>
      </c>
      <c r="J24" s="269">
        <f>TRUNC(I24*G24,2)</f>
        <v>339292.8</v>
      </c>
    </row>
    <row r="25" spans="1:11" ht="28.5" customHeight="1" x14ac:dyDescent="0.25">
      <c r="A25" s="212">
        <v>43340</v>
      </c>
      <c r="B25" s="276" t="s">
        <v>168</v>
      </c>
      <c r="C25" s="100" t="s">
        <v>139</v>
      </c>
      <c r="D25" s="23" t="s">
        <v>13</v>
      </c>
      <c r="E25" s="24" t="s">
        <v>12</v>
      </c>
      <c r="F25" s="308"/>
      <c r="G25" s="241">
        <v>117810</v>
      </c>
      <c r="H25" s="25">
        <v>4.8899999999999997</v>
      </c>
      <c r="I25" s="25">
        <f>TRUNC(H25*1.2332,2)</f>
        <v>6.03</v>
      </c>
      <c r="J25" s="269">
        <f>TRUNC(I25*G25,2)</f>
        <v>710394.3</v>
      </c>
    </row>
    <row r="26" spans="1:11" ht="48.75" customHeight="1" x14ac:dyDescent="0.25">
      <c r="A26" s="212">
        <v>60019</v>
      </c>
      <c r="B26" s="276" t="s">
        <v>169</v>
      </c>
      <c r="C26" s="100" t="s">
        <v>139</v>
      </c>
      <c r="D26" s="23" t="s">
        <v>135</v>
      </c>
      <c r="E26" s="24" t="s">
        <v>7</v>
      </c>
      <c r="F26" s="94"/>
      <c r="G26" s="341">
        <v>159043</v>
      </c>
      <c r="H26" s="25">
        <f>(0.947*3)+1.503</f>
        <v>4.3439999999999994</v>
      </c>
      <c r="I26" s="25">
        <f>TRUNC(H26*1.2332,2)</f>
        <v>5.35</v>
      </c>
      <c r="J26" s="269">
        <f>TRUNC(I26*G26,2)</f>
        <v>850880.05</v>
      </c>
    </row>
    <row r="27" spans="1:11" ht="16.5" customHeight="1" x14ac:dyDescent="0.25">
      <c r="A27" s="216"/>
      <c r="B27" s="26"/>
      <c r="C27" s="128"/>
      <c r="D27" s="356" t="s">
        <v>8</v>
      </c>
      <c r="E27" s="357"/>
      <c r="F27" s="357"/>
      <c r="G27" s="357"/>
      <c r="H27" s="357"/>
      <c r="I27" s="358"/>
      <c r="J27" s="270">
        <f>ROUND(SUM(J24:J26),2)</f>
        <v>1900567.15</v>
      </c>
    </row>
    <row r="28" spans="1:11" ht="20.25" customHeight="1" x14ac:dyDescent="0.25">
      <c r="A28" s="210">
        <v>2</v>
      </c>
      <c r="B28" s="275" t="s">
        <v>171</v>
      </c>
      <c r="C28" s="127"/>
      <c r="D28" s="353" t="s">
        <v>9</v>
      </c>
      <c r="E28" s="354"/>
      <c r="F28" s="354"/>
      <c r="G28" s="354"/>
      <c r="H28" s="354"/>
      <c r="I28" s="354"/>
      <c r="J28" s="355"/>
    </row>
    <row r="29" spans="1:11" s="5" customFormat="1" ht="40.5" customHeight="1" x14ac:dyDescent="0.25">
      <c r="A29" s="218">
        <v>40530</v>
      </c>
      <c r="B29" s="276" t="s">
        <v>170</v>
      </c>
      <c r="C29" s="100" t="s">
        <v>139</v>
      </c>
      <c r="D29" s="38" t="s">
        <v>10</v>
      </c>
      <c r="E29" s="45" t="s">
        <v>14</v>
      </c>
      <c r="F29" s="57"/>
      <c r="G29" s="57">
        <f>'Trecho 1c'!F27+'Trecho 2c'!F27+'Trecho 3c'!F20+'Trecho 4c'!F27+'Trecho 5c'!F27+'Trecho 6c'!F27+'trecho 7c'!F27</f>
        <v>101</v>
      </c>
      <c r="H29" s="46">
        <v>963.51</v>
      </c>
      <c r="I29" s="25">
        <f t="shared" ref="I29:I38" si="3">TRUNC(H29*1.2332,2)</f>
        <v>1188.2</v>
      </c>
      <c r="J29" s="269">
        <f>TRUNC(I29*G29,2)</f>
        <v>120008.2</v>
      </c>
    </row>
    <row r="30" spans="1:11" ht="30" x14ac:dyDescent="0.25">
      <c r="A30" s="218">
        <v>41333</v>
      </c>
      <c r="B30" s="276" t="s">
        <v>172</v>
      </c>
      <c r="C30" s="100" t="s">
        <v>139</v>
      </c>
      <c r="D30" s="38" t="s">
        <v>37</v>
      </c>
      <c r="E30" s="45" t="s">
        <v>14</v>
      </c>
      <c r="F30" s="57"/>
      <c r="G30" s="57">
        <f>'Trecho 1c'!F28+'Trecho 2c'!F28+'Trecho 3c'!F21+'Trecho 4c'!F28+'Trecho 5c'!F28+'Trecho 6c'!F28+'trecho 7c'!F28</f>
        <v>101</v>
      </c>
      <c r="H30" s="46">
        <v>1804</v>
      </c>
      <c r="I30" s="25">
        <f t="shared" si="3"/>
        <v>2224.69</v>
      </c>
      <c r="J30" s="269">
        <f t="shared" ref="J30:J38" si="4">TRUNC(I30*G30,2)</f>
        <v>224693.69</v>
      </c>
      <c r="K30" s="5"/>
    </row>
    <row r="31" spans="1:11" ht="39.75" customHeight="1" x14ac:dyDescent="0.25">
      <c r="A31" s="342">
        <v>40531</v>
      </c>
      <c r="B31" s="277" t="s">
        <v>173</v>
      </c>
      <c r="C31" s="101" t="s">
        <v>139</v>
      </c>
      <c r="D31" s="343" t="s">
        <v>43</v>
      </c>
      <c r="E31" s="344" t="s">
        <v>14</v>
      </c>
      <c r="F31" s="278"/>
      <c r="G31" s="278">
        <f>'Trecho 1c'!F29+'Trecho 2c'!F29+'Trecho 3c'!F22+'Trecho 4c'!F29+'Trecho 5c'!F29+'Trecho 6c'!F29+'trecho 7c'!F29</f>
        <v>67</v>
      </c>
      <c r="H31" s="345">
        <v>1587.57</v>
      </c>
      <c r="I31" s="43">
        <f t="shared" si="3"/>
        <v>1957.79</v>
      </c>
      <c r="J31" s="279">
        <f t="shared" si="4"/>
        <v>131171.93</v>
      </c>
      <c r="K31" s="5"/>
    </row>
    <row r="32" spans="1:11" s="256" customFormat="1" ht="36" customHeight="1" x14ac:dyDescent="0.25">
      <c r="A32" s="342">
        <v>41334</v>
      </c>
      <c r="B32" s="277" t="s">
        <v>174</v>
      </c>
      <c r="C32" s="101" t="s">
        <v>139</v>
      </c>
      <c r="D32" s="343" t="s">
        <v>42</v>
      </c>
      <c r="E32" s="344" t="s">
        <v>14</v>
      </c>
      <c r="F32" s="278"/>
      <c r="G32" s="278">
        <f>'Trecho 1c'!F30+'Trecho 2c'!F30+'Trecho 3c'!F23+'Trecho 4c'!F30+'Trecho 5c'!F30+'Trecho 6c'!F30+'trecho 7c'!F30</f>
        <v>67</v>
      </c>
      <c r="H32" s="345">
        <v>2280.3200000000002</v>
      </c>
      <c r="I32" s="43">
        <f t="shared" si="3"/>
        <v>2812.09</v>
      </c>
      <c r="J32" s="279">
        <f t="shared" si="4"/>
        <v>188410.03</v>
      </c>
    </row>
    <row r="33" spans="1:12" s="44" customFormat="1" ht="30" x14ac:dyDescent="0.25">
      <c r="A33" s="220">
        <v>40431</v>
      </c>
      <c r="B33" s="277" t="s">
        <v>175</v>
      </c>
      <c r="C33" s="101" t="s">
        <v>139</v>
      </c>
      <c r="D33" s="41" t="s">
        <v>35</v>
      </c>
      <c r="E33" s="42" t="s">
        <v>15</v>
      </c>
      <c r="F33" s="58"/>
      <c r="G33" s="278">
        <f>'Trecho 1c'!F31+'Trecho 2c'!F31+'Trecho 3c'!F24+'Trecho 4c'!F31+'Trecho 5c'!F31+'Trecho 6c'!F31+'trecho 7c'!F31</f>
        <v>909</v>
      </c>
      <c r="H33" s="43">
        <v>239.45</v>
      </c>
      <c r="I33" s="43">
        <f t="shared" si="3"/>
        <v>295.27999999999997</v>
      </c>
      <c r="J33" s="279">
        <f t="shared" si="4"/>
        <v>268409.52</v>
      </c>
    </row>
    <row r="34" spans="1:12" s="44" customFormat="1" ht="30" x14ac:dyDescent="0.25">
      <c r="A34" s="220">
        <v>40435</v>
      </c>
      <c r="B34" s="277" t="s">
        <v>176</v>
      </c>
      <c r="C34" s="101" t="s">
        <v>139</v>
      </c>
      <c r="D34" s="41" t="s">
        <v>36</v>
      </c>
      <c r="E34" s="42" t="s">
        <v>15</v>
      </c>
      <c r="F34" s="58"/>
      <c r="G34" s="278">
        <f>'Trecho 1c'!F32+'Trecho 2c'!F32+'Trecho 3c'!F25+'Trecho 4c'!F32+'Trecho 5c'!F32+'Trecho 6c'!F32+'trecho 7c'!F32</f>
        <v>603</v>
      </c>
      <c r="H34" s="43">
        <v>453.12</v>
      </c>
      <c r="I34" s="43">
        <f t="shared" si="3"/>
        <v>558.78</v>
      </c>
      <c r="J34" s="279">
        <f t="shared" si="4"/>
        <v>336944.34</v>
      </c>
    </row>
    <row r="35" spans="1:12" ht="30" x14ac:dyDescent="0.25">
      <c r="A35" s="212">
        <v>40670</v>
      </c>
      <c r="B35" s="276" t="s">
        <v>177</v>
      </c>
      <c r="C35" s="100" t="s">
        <v>139</v>
      </c>
      <c r="D35" s="23" t="s">
        <v>27</v>
      </c>
      <c r="E35" s="24" t="s">
        <v>15</v>
      </c>
      <c r="F35" s="56"/>
      <c r="G35" s="57">
        <f>'Trecho 1c'!F33+'Trecho 2c'!F33+'Trecho 3c'!F26+'Trecho 4c'!F33+'Trecho 5c'!F33+'Trecho 6c'!F33+'trecho 7c'!F33</f>
        <v>1190</v>
      </c>
      <c r="H35" s="25">
        <v>51.93</v>
      </c>
      <c r="I35" s="25">
        <f t="shared" si="3"/>
        <v>64.040000000000006</v>
      </c>
      <c r="J35" s="269">
        <f t="shared" si="4"/>
        <v>76207.600000000006</v>
      </c>
    </row>
    <row r="36" spans="1:12" ht="51" customHeight="1" x14ac:dyDescent="0.25">
      <c r="A36" s="220">
        <v>40703</v>
      </c>
      <c r="B36" s="276" t="s">
        <v>178</v>
      </c>
      <c r="C36" s="101" t="s">
        <v>139</v>
      </c>
      <c r="D36" s="41" t="s">
        <v>119</v>
      </c>
      <c r="E36" s="42" t="s">
        <v>15</v>
      </c>
      <c r="F36" s="58"/>
      <c r="G36" s="57">
        <f>'Trecho 1c'!F34+'Trecho 2c'!F34+'Trecho 3c'!F27+'Trecho 4c'!F34+'Trecho 5c'!F34+'Trecho 6c'!F34+'trecho 7c'!F34</f>
        <v>357</v>
      </c>
      <c r="H36" s="132">
        <v>167.39</v>
      </c>
      <c r="I36" s="25">
        <f t="shared" si="3"/>
        <v>206.42</v>
      </c>
      <c r="J36" s="269">
        <f t="shared" si="4"/>
        <v>73691.94</v>
      </c>
      <c r="L36" s="85" t="s">
        <v>122</v>
      </c>
    </row>
    <row r="37" spans="1:12" s="44" customFormat="1" ht="46.5" customHeight="1" x14ac:dyDescent="0.25">
      <c r="A37" s="220">
        <v>40678</v>
      </c>
      <c r="B37" s="277" t="s">
        <v>179</v>
      </c>
      <c r="C37" s="101" t="s">
        <v>139</v>
      </c>
      <c r="D37" s="41" t="s">
        <v>120</v>
      </c>
      <c r="E37" s="42" t="s">
        <v>15</v>
      </c>
      <c r="F37" s="58"/>
      <c r="G37" s="57">
        <f>'Trecho 1c'!F35+'Trecho 2c'!F35+'Trecho 3c'!F28+'Trecho 4c'!F35+'Trecho 5c'!F35+'Trecho 6c'!F35+'trecho 7c'!F35</f>
        <v>335</v>
      </c>
      <c r="H37" s="132">
        <v>297.91000000000003</v>
      </c>
      <c r="I37" s="43">
        <f t="shared" si="3"/>
        <v>367.38</v>
      </c>
      <c r="J37" s="279">
        <f>TRUNC(I37*G37,2)</f>
        <v>123072.3</v>
      </c>
    </row>
    <row r="38" spans="1:12" ht="51.75" customHeight="1" x14ac:dyDescent="0.25">
      <c r="A38" s="220">
        <v>40733</v>
      </c>
      <c r="B38" s="276" t="s">
        <v>180</v>
      </c>
      <c r="C38" s="101" t="s">
        <v>139</v>
      </c>
      <c r="D38" s="41" t="s">
        <v>121</v>
      </c>
      <c r="E38" s="42" t="s">
        <v>136</v>
      </c>
      <c r="F38" s="58"/>
      <c r="G38" s="57">
        <f>'Trecho 1c'!F36+'Trecho 2c'!F36+'Trecho 3c'!F29+'Trecho 4c'!F36+'Trecho 5c'!F36+'Trecho 6c'!F36+'trecho 7c'!F36</f>
        <v>167</v>
      </c>
      <c r="H38" s="132">
        <v>1274.25</v>
      </c>
      <c r="I38" s="25">
        <f t="shared" si="3"/>
        <v>1571.4</v>
      </c>
      <c r="J38" s="269">
        <f t="shared" si="4"/>
        <v>262423.8</v>
      </c>
    </row>
    <row r="39" spans="1:12" ht="15.75" customHeight="1" x14ac:dyDescent="0.25">
      <c r="A39" s="222"/>
      <c r="B39" s="28"/>
      <c r="C39" s="129"/>
      <c r="D39" s="356" t="s">
        <v>8</v>
      </c>
      <c r="E39" s="357"/>
      <c r="F39" s="357"/>
      <c r="G39" s="357"/>
      <c r="H39" s="357"/>
      <c r="I39" s="358"/>
      <c r="J39" s="270">
        <f>ROUND(SUM(J29:J38),2)</f>
        <v>1805033.35</v>
      </c>
    </row>
    <row r="40" spans="1:12" ht="17.25" customHeight="1" x14ac:dyDescent="0.25">
      <c r="A40" s="210">
        <v>3</v>
      </c>
      <c r="B40" s="275" t="s">
        <v>181</v>
      </c>
      <c r="C40" s="127"/>
      <c r="D40" s="353" t="s">
        <v>145</v>
      </c>
      <c r="E40" s="354"/>
      <c r="F40" s="354"/>
      <c r="G40" s="354"/>
      <c r="H40" s="354"/>
      <c r="I40" s="354"/>
      <c r="J40" s="355"/>
    </row>
    <row r="41" spans="1:12" ht="30" x14ac:dyDescent="0.25">
      <c r="A41" s="271">
        <v>11447</v>
      </c>
      <c r="B41" s="276" t="s">
        <v>182</v>
      </c>
      <c r="C41" s="166" t="s">
        <v>141</v>
      </c>
      <c r="D41" s="167" t="s">
        <v>28</v>
      </c>
      <c r="E41" s="168" t="s">
        <v>11</v>
      </c>
      <c r="F41" s="169"/>
      <c r="G41" s="169">
        <f>'Trecho 1c'!F39+'Trecho 2c'!F39+'Trecho 3c'!F32+'Trecho 4c'!F39+'Trecho 5c'!F39+'Trecho 6c'!F39+'trecho 7c'!F39</f>
        <v>422</v>
      </c>
      <c r="H41" s="30">
        <v>246.2</v>
      </c>
      <c r="I41" s="30">
        <f>TRUNC(H41*1.2332,2)</f>
        <v>303.61</v>
      </c>
      <c r="J41" s="272">
        <f t="shared" ref="J41:J48" si="5">TRUNC(I41*G41,2)</f>
        <v>128123.42</v>
      </c>
    </row>
    <row r="42" spans="1:12" ht="30" x14ac:dyDescent="0.25">
      <c r="A42" s="271">
        <v>11451</v>
      </c>
      <c r="B42" s="276" t="s">
        <v>183</v>
      </c>
      <c r="C42" s="166" t="s">
        <v>141</v>
      </c>
      <c r="D42" s="167" t="s">
        <v>17</v>
      </c>
      <c r="E42" s="168" t="s">
        <v>11</v>
      </c>
      <c r="F42" s="169"/>
      <c r="G42" s="169">
        <f>'Trecho 1c'!F40+'Trecho 2c'!F40+'Trecho 3c'!F33+'Trecho 4c'!F40+'Trecho 5c'!F40+'Trecho 6c'!F40+'trecho 7c'!F40</f>
        <v>422</v>
      </c>
      <c r="H42" s="30">
        <v>121.4</v>
      </c>
      <c r="I42" s="30">
        <f t="shared" ref="I42:I46" si="6">TRUNC(H42*1.2332,2)</f>
        <v>149.71</v>
      </c>
      <c r="J42" s="272">
        <f t="shared" si="5"/>
        <v>63177.62</v>
      </c>
      <c r="L42" s="67"/>
    </row>
    <row r="43" spans="1:12" ht="30" x14ac:dyDescent="0.25">
      <c r="A43" s="271">
        <v>11433</v>
      </c>
      <c r="B43" s="276" t="s">
        <v>184</v>
      </c>
      <c r="C43" s="166" t="s">
        <v>142</v>
      </c>
      <c r="D43" s="167" t="s">
        <v>143</v>
      </c>
      <c r="E43" s="168" t="s">
        <v>11</v>
      </c>
      <c r="F43" s="169"/>
      <c r="G43" s="169">
        <f>'Trecho 1c'!F41+'Trecho 2c'!F41+'Trecho 3c'!F34+'Trecho 4c'!F41+'Trecho 5c'!F41+'Trecho 6c'!F41+'trecho 7c'!F41</f>
        <v>422</v>
      </c>
      <c r="H43" s="30">
        <v>138</v>
      </c>
      <c r="I43" s="30">
        <f t="shared" si="6"/>
        <v>170.18</v>
      </c>
      <c r="J43" s="272">
        <f t="shared" si="5"/>
        <v>71815.960000000006</v>
      </c>
    </row>
    <row r="44" spans="1:12" ht="30" x14ac:dyDescent="0.25">
      <c r="A44" s="271">
        <v>11455</v>
      </c>
      <c r="B44" s="276" t="s">
        <v>185</v>
      </c>
      <c r="C44" s="166" t="s">
        <v>142</v>
      </c>
      <c r="D44" s="167" t="s">
        <v>144</v>
      </c>
      <c r="E44" s="168" t="s">
        <v>11</v>
      </c>
      <c r="F44" s="169"/>
      <c r="G44" s="169">
        <f>'Trecho 1c'!F42+'Trecho 2c'!F42+'Trecho 3c'!F35+'Trecho 4c'!F42+'Trecho 5c'!F42+'Trecho 6c'!F42+'trecho 7c'!F42</f>
        <v>422</v>
      </c>
      <c r="H44" s="30">
        <v>64.45</v>
      </c>
      <c r="I44" s="30">
        <f t="shared" si="6"/>
        <v>79.47</v>
      </c>
      <c r="J44" s="272">
        <f t="shared" si="5"/>
        <v>33536.339999999997</v>
      </c>
    </row>
    <row r="45" spans="1:12" ht="30" x14ac:dyDescent="0.25">
      <c r="A45" s="271">
        <v>11440</v>
      </c>
      <c r="B45" s="276" t="s">
        <v>186</v>
      </c>
      <c r="C45" s="166" t="s">
        <v>141</v>
      </c>
      <c r="D45" s="167" t="s">
        <v>39</v>
      </c>
      <c r="E45" s="168" t="s">
        <v>11</v>
      </c>
      <c r="F45" s="169"/>
      <c r="G45" s="169">
        <f>'Trecho 1c'!F43+'Trecho 2c'!F43+'Trecho 3c'!F36+'Trecho 4c'!F43+'Trecho 5c'!F43+'Trecho 6c'!F43+'trecho 7c'!F43</f>
        <v>422</v>
      </c>
      <c r="H45" s="30">
        <v>228.03</v>
      </c>
      <c r="I45" s="30">
        <f t="shared" si="6"/>
        <v>281.2</v>
      </c>
      <c r="J45" s="272">
        <f t="shared" si="5"/>
        <v>118666.4</v>
      </c>
    </row>
    <row r="46" spans="1:12" ht="30" x14ac:dyDescent="0.25">
      <c r="A46" s="271">
        <v>11449</v>
      </c>
      <c r="B46" s="276" t="s">
        <v>187</v>
      </c>
      <c r="C46" s="166" t="s">
        <v>141</v>
      </c>
      <c r="D46" s="167" t="s">
        <v>19</v>
      </c>
      <c r="E46" s="168" t="s">
        <v>11</v>
      </c>
      <c r="F46" s="169"/>
      <c r="G46" s="169">
        <f>'Trecho 1c'!F44+'Trecho 2c'!F44+'Trecho 3c'!F37+'Trecho 4c'!F44+'Trecho 5c'!F44+'Trecho 6c'!F44+'trecho 7c'!F44</f>
        <v>422</v>
      </c>
      <c r="H46" s="30">
        <v>214.73</v>
      </c>
      <c r="I46" s="30">
        <f t="shared" si="6"/>
        <v>264.8</v>
      </c>
      <c r="J46" s="272">
        <f t="shared" si="5"/>
        <v>111745.60000000001</v>
      </c>
    </row>
    <row r="47" spans="1:12" ht="30" x14ac:dyDescent="0.25">
      <c r="A47" s="271">
        <v>11432</v>
      </c>
      <c r="B47" s="276" t="s">
        <v>188</v>
      </c>
      <c r="C47" s="166" t="s">
        <v>141</v>
      </c>
      <c r="D47" s="167" t="s">
        <v>40</v>
      </c>
      <c r="E47" s="168" t="s">
        <v>11</v>
      </c>
      <c r="F47" s="169"/>
      <c r="G47" s="169">
        <f>'Trecho 1c'!F45+'Trecho 2c'!F45+'Trecho 3c'!F38+'Trecho 4c'!F45+'Trecho 5c'!F45+'Trecho 6c'!F45+'trecho 7c'!F45</f>
        <v>422</v>
      </c>
      <c r="H47" s="30">
        <v>125.42</v>
      </c>
      <c r="I47" s="30">
        <f>TRUNC(H47*1.2332,2)</f>
        <v>154.66</v>
      </c>
      <c r="J47" s="272">
        <f t="shared" si="5"/>
        <v>65266.52</v>
      </c>
    </row>
    <row r="48" spans="1:12" ht="36" customHeight="1" x14ac:dyDescent="0.25">
      <c r="A48" s="223" t="s">
        <v>38</v>
      </c>
      <c r="B48" s="29" t="s">
        <v>38</v>
      </c>
      <c r="C48" s="101" t="s">
        <v>196</v>
      </c>
      <c r="D48" s="23" t="s">
        <v>41</v>
      </c>
      <c r="E48" s="24" t="s">
        <v>11</v>
      </c>
      <c r="F48" s="56"/>
      <c r="G48" s="169">
        <f>'Trecho 1c'!F46+'Trecho 2c'!F46+'Trecho 3c'!F39+'Trecho 4c'!F46+'Trecho 5c'!F46+'Trecho 6c'!F46+'trecho 7c'!F46</f>
        <v>422</v>
      </c>
      <c r="H48" s="25">
        <v>247</v>
      </c>
      <c r="I48" s="25">
        <f>TRUNC(H48*1.2332,2)</f>
        <v>304.60000000000002</v>
      </c>
      <c r="J48" s="269">
        <f t="shared" si="5"/>
        <v>128541.2</v>
      </c>
    </row>
    <row r="49" spans="1:15" ht="15.75" x14ac:dyDescent="0.25">
      <c r="A49" s="222"/>
      <c r="B49" s="28"/>
      <c r="C49" s="129"/>
      <c r="D49" s="356" t="s">
        <v>8</v>
      </c>
      <c r="E49" s="357"/>
      <c r="F49" s="357"/>
      <c r="G49" s="357"/>
      <c r="H49" s="357"/>
      <c r="I49" s="358"/>
      <c r="J49" s="270">
        <f>ROUND(SUM(J41:J48),2)</f>
        <v>720873.06</v>
      </c>
      <c r="L49" s="352"/>
      <c r="M49" s="352"/>
      <c r="N49" s="352"/>
      <c r="O49" s="352"/>
    </row>
    <row r="50" spans="1:15" ht="13.5" customHeight="1" x14ac:dyDescent="0.25">
      <c r="A50" s="210">
        <v>4</v>
      </c>
      <c r="B50" s="275" t="s">
        <v>189</v>
      </c>
      <c r="C50" s="127"/>
      <c r="D50" s="353" t="s">
        <v>157</v>
      </c>
      <c r="E50" s="354"/>
      <c r="F50" s="354"/>
      <c r="G50" s="354"/>
      <c r="H50" s="354"/>
      <c r="I50" s="354"/>
      <c r="J50" s="355"/>
      <c r="L50" s="67"/>
      <c r="M50" s="67"/>
      <c r="N50" s="67"/>
      <c r="O50" s="67"/>
    </row>
    <row r="51" spans="1:15" ht="30" x14ac:dyDescent="0.25">
      <c r="A51" s="271">
        <v>42579</v>
      </c>
      <c r="B51" s="276" t="s">
        <v>190</v>
      </c>
      <c r="C51" s="166" t="s">
        <v>146</v>
      </c>
      <c r="D51" s="167" t="s">
        <v>21</v>
      </c>
      <c r="E51" s="168" t="s">
        <v>22</v>
      </c>
      <c r="F51" s="170">
        <v>3.7</v>
      </c>
      <c r="G51" s="170">
        <f>$E$19</f>
        <v>84.15</v>
      </c>
      <c r="H51" s="30">
        <v>959.02</v>
      </c>
      <c r="I51" s="30">
        <f t="shared" ref="I51:I54" si="7">TRUNC(H51*1.2332,2)</f>
        <v>1182.6600000000001</v>
      </c>
      <c r="J51" s="272">
        <f>ROUND(I51*G51,2)</f>
        <v>99520.84</v>
      </c>
    </row>
    <row r="52" spans="1:15" ht="27.75" customHeight="1" x14ac:dyDescent="0.25">
      <c r="A52" s="271">
        <v>42672</v>
      </c>
      <c r="B52" s="276" t="s">
        <v>191</v>
      </c>
      <c r="C52" s="166" t="s">
        <v>148</v>
      </c>
      <c r="D52" s="167" t="s">
        <v>23</v>
      </c>
      <c r="E52" s="168" t="s">
        <v>22</v>
      </c>
      <c r="F52" s="170">
        <v>3.7</v>
      </c>
      <c r="G52" s="170">
        <f t="shared" ref="G52:G53" si="8">$E$19</f>
        <v>84.15</v>
      </c>
      <c r="H52" s="30">
        <v>517.05999999999995</v>
      </c>
      <c r="I52" s="30">
        <f t="shared" si="7"/>
        <v>637.63</v>
      </c>
      <c r="J52" s="272">
        <f>ROUND(I52*G52,2)</f>
        <v>53656.56</v>
      </c>
    </row>
    <row r="53" spans="1:15" ht="30" x14ac:dyDescent="0.25">
      <c r="A53" s="271">
        <v>42589</v>
      </c>
      <c r="B53" s="276" t="s">
        <v>192</v>
      </c>
      <c r="C53" s="166" t="s">
        <v>146</v>
      </c>
      <c r="D53" s="167" t="s">
        <v>24</v>
      </c>
      <c r="E53" s="168" t="s">
        <v>22</v>
      </c>
      <c r="F53" s="170">
        <v>3.7</v>
      </c>
      <c r="G53" s="170">
        <f t="shared" si="8"/>
        <v>84.15</v>
      </c>
      <c r="H53" s="30">
        <v>415.52</v>
      </c>
      <c r="I53" s="30">
        <f t="shared" si="7"/>
        <v>512.41</v>
      </c>
      <c r="J53" s="272">
        <f>ROUND(I53*G53,2)</f>
        <v>43119.3</v>
      </c>
    </row>
    <row r="54" spans="1:15" ht="65.25" customHeight="1" x14ac:dyDescent="0.25">
      <c r="A54" s="273" t="s">
        <v>118</v>
      </c>
      <c r="B54" s="102" t="s">
        <v>118</v>
      </c>
      <c r="C54" s="101" t="s">
        <v>147</v>
      </c>
      <c r="D54" s="41" t="s">
        <v>64</v>
      </c>
      <c r="E54" s="42" t="s">
        <v>25</v>
      </c>
      <c r="F54" s="58"/>
      <c r="G54" s="58">
        <f>I20</f>
        <v>589050</v>
      </c>
      <c r="H54" s="43">
        <v>20.68</v>
      </c>
      <c r="I54" s="30">
        <f t="shared" si="7"/>
        <v>25.5</v>
      </c>
      <c r="J54" s="269">
        <f>ROUND(I54*G54,2)</f>
        <v>15020775</v>
      </c>
    </row>
    <row r="55" spans="1:15" ht="15.75" customHeight="1" thickBot="1" x14ac:dyDescent="0.3">
      <c r="A55" s="222"/>
      <c r="B55" s="28"/>
      <c r="C55" s="129"/>
      <c r="D55" s="356" t="s">
        <v>8</v>
      </c>
      <c r="E55" s="357"/>
      <c r="F55" s="357"/>
      <c r="G55" s="357"/>
      <c r="H55" s="357"/>
      <c r="I55" s="358"/>
      <c r="J55" s="274">
        <f>ROUND(SUM(J51:J54),2)</f>
        <v>15217071.699999999</v>
      </c>
    </row>
    <row r="56" spans="1:15" ht="17.25" thickBot="1" x14ac:dyDescent="0.3">
      <c r="A56" s="360" t="s">
        <v>26</v>
      </c>
      <c r="B56" s="361"/>
      <c r="C56" s="361"/>
      <c r="D56" s="361"/>
      <c r="E56" s="361"/>
      <c r="F56" s="361"/>
      <c r="G56" s="361"/>
      <c r="H56" s="361"/>
      <c r="I56" s="362"/>
      <c r="J56" s="266">
        <f>ROUND(J27+J39+J49+J55,2)</f>
        <v>19643545.260000002</v>
      </c>
    </row>
    <row r="57" spans="1:15" x14ac:dyDescent="0.25">
      <c r="B57" s="6"/>
      <c r="C57" s="6"/>
      <c r="D57" s="7"/>
      <c r="E57" s="6"/>
      <c r="F57" s="6"/>
      <c r="G57" s="6"/>
      <c r="H57" s="6"/>
      <c r="I57" s="8"/>
      <c r="J57" s="6"/>
    </row>
    <row r="58" spans="1:15" x14ac:dyDescent="0.25">
      <c r="B58" s="6"/>
      <c r="C58" s="6"/>
      <c r="D58" s="7"/>
      <c r="E58" s="6"/>
      <c r="F58" s="6"/>
      <c r="G58" s="6"/>
      <c r="H58" s="6"/>
      <c r="I58" s="8"/>
      <c r="J58" s="6"/>
    </row>
    <row r="59" spans="1:15" ht="15.75" x14ac:dyDescent="0.25">
      <c r="B59" s="359" t="s">
        <v>34</v>
      </c>
      <c r="C59" s="359"/>
      <c r="D59" s="359"/>
      <c r="E59" s="359"/>
      <c r="F59" s="359"/>
      <c r="G59" s="359"/>
      <c r="H59" s="359"/>
      <c r="I59" s="359"/>
      <c r="J59" s="359"/>
    </row>
    <row r="60" spans="1:15" ht="15.75" x14ac:dyDescent="0.25">
      <c r="B60" s="130" t="s">
        <v>0</v>
      </c>
      <c r="C60" s="130"/>
      <c r="D60" s="32" t="s">
        <v>30</v>
      </c>
      <c r="E60" s="130" t="s">
        <v>2</v>
      </c>
      <c r="F60" s="130" t="s">
        <v>3</v>
      </c>
      <c r="G60" s="130"/>
      <c r="H60" s="130"/>
      <c r="I60" s="33" t="s">
        <v>31</v>
      </c>
      <c r="J60" s="34" t="s">
        <v>32</v>
      </c>
    </row>
    <row r="61" spans="1:15" ht="45" x14ac:dyDescent="0.25">
      <c r="B61" s="12">
        <v>1</v>
      </c>
      <c r="C61" s="12"/>
      <c r="D61" s="35" t="s">
        <v>48</v>
      </c>
      <c r="E61" s="12" t="s">
        <v>33</v>
      </c>
      <c r="F61" s="12">
        <f>I20</f>
        <v>589050</v>
      </c>
      <c r="G61" s="12"/>
      <c r="H61" s="12"/>
      <c r="I61" s="36">
        <f>J56/F61</f>
        <v>33.347840183346065</v>
      </c>
      <c r="J61" s="37">
        <f>F61*I61</f>
        <v>19643545.259999998</v>
      </c>
    </row>
    <row r="62" spans="1:15" x14ac:dyDescent="0.25">
      <c r="B62" s="6"/>
      <c r="C62" s="6"/>
      <c r="D62" s="7"/>
      <c r="E62" s="6"/>
      <c r="F62" s="6"/>
      <c r="G62" s="6"/>
      <c r="H62" s="6"/>
      <c r="I62" s="8"/>
      <c r="J62" s="6"/>
    </row>
  </sheetData>
  <mergeCells count="37">
    <mergeCell ref="B21:J21"/>
    <mergeCell ref="A1:J1"/>
    <mergeCell ref="A2:B2"/>
    <mergeCell ref="A3:B3"/>
    <mergeCell ref="L1:O1"/>
    <mergeCell ref="F2:G2"/>
    <mergeCell ref="C3:E3"/>
    <mergeCell ref="F3:J3"/>
    <mergeCell ref="C2:E2"/>
    <mergeCell ref="B5:J5"/>
    <mergeCell ref="B6:D6"/>
    <mergeCell ref="E6:J6"/>
    <mergeCell ref="B20:F20"/>
    <mergeCell ref="B16:C16"/>
    <mergeCell ref="B17:C17"/>
    <mergeCell ref="B18:C18"/>
    <mergeCell ref="E7:J7"/>
    <mergeCell ref="B8:D8"/>
    <mergeCell ref="E8:J8"/>
    <mergeCell ref="B9:C9"/>
    <mergeCell ref="B10:C10"/>
    <mergeCell ref="B11:C11"/>
    <mergeCell ref="B12:C12"/>
    <mergeCell ref="B13:C13"/>
    <mergeCell ref="B14:C14"/>
    <mergeCell ref="B15:C15"/>
    <mergeCell ref="D23:J23"/>
    <mergeCell ref="D27:I27"/>
    <mergeCell ref="D28:J28"/>
    <mergeCell ref="D39:I39"/>
    <mergeCell ref="D40:J40"/>
    <mergeCell ref="L49:O49"/>
    <mergeCell ref="D50:J50"/>
    <mergeCell ref="D55:I55"/>
    <mergeCell ref="B59:J59"/>
    <mergeCell ref="D49:I49"/>
    <mergeCell ref="A56:I56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BreakPreview" topLeftCell="A22" zoomScale="70" zoomScaleNormal="55" zoomScaleSheetLayoutView="70" workbookViewId="0">
      <selection activeCell="D27" sqref="D27:D36"/>
    </sheetView>
  </sheetViews>
  <sheetFormatPr defaultColWidth="9.140625" defaultRowHeight="15" x14ac:dyDescent="0.25"/>
  <cols>
    <col min="1" max="1" width="9.42578125" style="88" bestFit="1" customWidth="1"/>
    <col min="2" max="2" width="65.7109375" style="1" bestFit="1" customWidth="1"/>
    <col min="3" max="3" width="9.140625" style="88"/>
    <col min="4" max="4" width="15.42578125" style="88" customWidth="1"/>
    <col min="5" max="5" width="19.85546875" style="2" customWidth="1"/>
    <col min="6" max="6" width="26.7109375" style="88" bestFit="1" customWidth="1"/>
    <col min="7" max="7" width="9.140625" style="1" customWidth="1"/>
    <col min="8" max="8" width="20" style="1" customWidth="1"/>
    <col min="9" max="9" width="23.140625" style="1" customWidth="1"/>
    <col min="10" max="10" width="14.5703125" style="1" bestFit="1" customWidth="1"/>
    <col min="11" max="11" width="19.28515625" style="1" customWidth="1"/>
    <col min="12" max="13" width="9.140625" style="1"/>
    <col min="14" max="14" width="12.5703125" style="1" customWidth="1"/>
    <col min="15" max="16384" width="9.140625" style="1"/>
  </cols>
  <sheetData>
    <row r="1" spans="1:12" ht="15.75" x14ac:dyDescent="0.25">
      <c r="A1" s="533" t="s">
        <v>44</v>
      </c>
      <c r="B1" s="533"/>
      <c r="C1" s="533"/>
      <c r="D1" s="533"/>
      <c r="E1" s="533"/>
      <c r="F1" s="533"/>
      <c r="H1" s="534" t="s">
        <v>54</v>
      </c>
      <c r="I1" s="534"/>
      <c r="J1" s="534"/>
      <c r="K1" s="534"/>
      <c r="L1" s="47"/>
    </row>
    <row r="2" spans="1:12" ht="15.75" x14ac:dyDescent="0.25">
      <c r="A2" s="6"/>
      <c r="B2" s="7"/>
      <c r="C2" s="6"/>
      <c r="D2" s="6"/>
      <c r="E2" s="8"/>
      <c r="F2" s="6"/>
      <c r="H2" s="47">
        <v>1</v>
      </c>
      <c r="I2" s="47" t="s">
        <v>55</v>
      </c>
      <c r="J2" s="47"/>
      <c r="K2" s="47"/>
      <c r="L2" s="47"/>
    </row>
    <row r="3" spans="1:12" ht="15.75" x14ac:dyDescent="0.25">
      <c r="A3" s="528" t="s">
        <v>58</v>
      </c>
      <c r="B3" s="528"/>
      <c r="C3" s="528"/>
      <c r="D3" s="528"/>
      <c r="E3" s="528"/>
      <c r="F3" s="528"/>
      <c r="H3" s="47">
        <v>2</v>
      </c>
      <c r="I3" s="47" t="s">
        <v>57</v>
      </c>
      <c r="J3" s="47"/>
      <c r="K3" s="47"/>
      <c r="L3" s="47"/>
    </row>
    <row r="4" spans="1:12" ht="15.75" x14ac:dyDescent="0.25">
      <c r="A4" s="528" t="s">
        <v>59</v>
      </c>
      <c r="B4" s="528"/>
      <c r="C4" s="528"/>
      <c r="D4" s="528"/>
      <c r="E4" s="528"/>
      <c r="F4" s="528"/>
      <c r="H4" s="47">
        <v>3</v>
      </c>
      <c r="I4" s="47" t="s">
        <v>56</v>
      </c>
      <c r="J4" s="47"/>
      <c r="K4" s="47"/>
      <c r="L4" s="47"/>
    </row>
    <row r="5" spans="1:12" x14ac:dyDescent="0.25">
      <c r="A5" s="528" t="s">
        <v>60</v>
      </c>
      <c r="B5" s="528"/>
      <c r="C5" s="528"/>
      <c r="D5" s="528"/>
      <c r="E5" s="528"/>
      <c r="F5" s="528"/>
    </row>
    <row r="6" spans="1:12" x14ac:dyDescent="0.25">
      <c r="A6" s="528" t="s">
        <v>61</v>
      </c>
      <c r="B6" s="528"/>
      <c r="C6" s="528"/>
      <c r="D6" s="528"/>
      <c r="E6" s="528"/>
      <c r="F6" s="528"/>
      <c r="H6" s="4"/>
    </row>
    <row r="7" spans="1:12" x14ac:dyDescent="0.25">
      <c r="A7" s="528" t="s">
        <v>29</v>
      </c>
      <c r="B7" s="528"/>
      <c r="C7" s="528"/>
      <c r="D7" s="528"/>
      <c r="E7" s="528"/>
      <c r="F7" s="528"/>
    </row>
    <row r="8" spans="1:12" x14ac:dyDescent="0.25">
      <c r="A8" s="528" t="s">
        <v>62</v>
      </c>
      <c r="B8" s="528"/>
      <c r="C8" s="528"/>
      <c r="D8" s="528"/>
      <c r="E8" s="528"/>
      <c r="F8" s="528"/>
    </row>
    <row r="9" spans="1:12" x14ac:dyDescent="0.25">
      <c r="A9" s="528" t="s">
        <v>63</v>
      </c>
      <c r="B9" s="528"/>
      <c r="C9" s="528"/>
      <c r="D9" s="528"/>
      <c r="E9" s="528"/>
      <c r="F9" s="528"/>
    </row>
    <row r="10" spans="1:12" x14ac:dyDescent="0.25">
      <c r="A10" s="91"/>
      <c r="B10" s="91"/>
      <c r="C10" s="91"/>
      <c r="D10" s="91"/>
      <c r="E10" s="91"/>
      <c r="F10" s="91"/>
    </row>
    <row r="11" spans="1:12" ht="33.950000000000003" customHeight="1" x14ac:dyDescent="0.25">
      <c r="A11" s="529" t="s">
        <v>48</v>
      </c>
      <c r="B11" s="530"/>
      <c r="C11" s="531"/>
      <c r="D11" s="531"/>
      <c r="E11" s="531"/>
      <c r="F11" s="532"/>
    </row>
    <row r="12" spans="1:12" ht="15.75" x14ac:dyDescent="0.25">
      <c r="A12" s="517" t="s">
        <v>49</v>
      </c>
      <c r="B12" s="517"/>
      <c r="C12" s="401">
        <v>0.15</v>
      </c>
      <c r="D12" s="401"/>
      <c r="E12" s="401"/>
      <c r="F12" s="401"/>
      <c r="G12" s="87">
        <f>C12+C13</f>
        <v>0.2</v>
      </c>
    </row>
    <row r="13" spans="1:12" ht="15.75" x14ac:dyDescent="0.25">
      <c r="A13" s="92" t="s">
        <v>132</v>
      </c>
      <c r="B13" s="92"/>
      <c r="C13" s="527">
        <v>0.05</v>
      </c>
      <c r="D13" s="527"/>
      <c r="E13" s="527"/>
      <c r="F13" s="527"/>
    </row>
    <row r="14" spans="1:12" ht="15.75" x14ac:dyDescent="0.25">
      <c r="A14" s="517" t="s">
        <v>50</v>
      </c>
      <c r="B14" s="517"/>
      <c r="C14" s="401">
        <v>7</v>
      </c>
      <c r="D14" s="401"/>
      <c r="E14" s="401"/>
      <c r="F14" s="401"/>
    </row>
    <row r="15" spans="1:12" ht="31.5" x14ac:dyDescent="0.25">
      <c r="A15" s="9" t="s">
        <v>46</v>
      </c>
      <c r="B15" s="9" t="s">
        <v>45</v>
      </c>
      <c r="C15" s="10" t="s">
        <v>52</v>
      </c>
      <c r="D15" s="10" t="s">
        <v>53</v>
      </c>
      <c r="E15" s="11" t="s">
        <v>25</v>
      </c>
      <c r="F15" s="11" t="s">
        <v>12</v>
      </c>
      <c r="H15" s="86"/>
    </row>
    <row r="16" spans="1:12" x14ac:dyDescent="0.25">
      <c r="A16" s="50">
        <v>1</v>
      </c>
      <c r="B16" s="53" t="s">
        <v>123</v>
      </c>
      <c r="C16" s="48">
        <v>9.1999999999999993</v>
      </c>
      <c r="D16" s="13">
        <f>ROUNDUP(C16,0)</f>
        <v>10</v>
      </c>
      <c r="E16" s="12">
        <f>(C16*1000)*$C$14</f>
        <v>64400</v>
      </c>
      <c r="F16" s="14">
        <f>E16*$G$12</f>
        <v>12880</v>
      </c>
    </row>
    <row r="17" spans="1:9" x14ac:dyDescent="0.25">
      <c r="A17" s="51"/>
      <c r="B17" s="51"/>
      <c r="C17" s="52">
        <f>SUM(C16:C16)</f>
        <v>9.1999999999999993</v>
      </c>
      <c r="D17" s="52">
        <f>SUM(D16:D16)</f>
        <v>10</v>
      </c>
      <c r="E17" s="12"/>
      <c r="F17" s="14"/>
    </row>
    <row r="18" spans="1:9" ht="15.75" x14ac:dyDescent="0.25">
      <c r="A18" s="503" t="s">
        <v>47</v>
      </c>
      <c r="B18" s="503"/>
      <c r="C18" s="503"/>
      <c r="D18" s="503"/>
      <c r="E18" s="15">
        <f>SUM(E16:E17)</f>
        <v>64400</v>
      </c>
      <c r="F18" s="16">
        <f>E18*G12</f>
        <v>12880</v>
      </c>
    </row>
    <row r="19" spans="1:9" ht="26.25" customHeight="1" x14ac:dyDescent="0.25">
      <c r="A19" s="59"/>
      <c r="B19" s="59"/>
      <c r="C19" s="59"/>
      <c r="D19" s="60"/>
      <c r="E19" s="15"/>
      <c r="F19" s="16"/>
      <c r="H19" s="65" t="s">
        <v>68</v>
      </c>
    </row>
    <row r="20" spans="1:9" ht="63" x14ac:dyDescent="0.25">
      <c r="A20" s="17" t="s">
        <v>0</v>
      </c>
      <c r="B20" s="90" t="s">
        <v>1</v>
      </c>
      <c r="C20" s="18" t="s">
        <v>11</v>
      </c>
      <c r="D20" s="18" t="s">
        <v>3</v>
      </c>
      <c r="E20" s="19" t="s">
        <v>4</v>
      </c>
      <c r="F20" s="20" t="s">
        <v>5</v>
      </c>
      <c r="H20" s="17" t="s">
        <v>66</v>
      </c>
      <c r="I20" s="17" t="s">
        <v>67</v>
      </c>
    </row>
    <row r="21" spans="1:9" ht="33.75" customHeight="1" x14ac:dyDescent="0.25">
      <c r="A21" s="21">
        <v>1</v>
      </c>
      <c r="B21" s="353" t="s">
        <v>65</v>
      </c>
      <c r="C21" s="363"/>
      <c r="D21" s="363"/>
      <c r="E21" s="354"/>
      <c r="F21" s="526"/>
    </row>
    <row r="22" spans="1:9" ht="30" x14ac:dyDescent="0.25">
      <c r="A22" s="22">
        <v>40230</v>
      </c>
      <c r="B22" s="23" t="s">
        <v>6</v>
      </c>
      <c r="C22" s="24" t="s">
        <v>12</v>
      </c>
      <c r="D22" s="55">
        <f>D23*1.2</f>
        <v>15456</v>
      </c>
      <c r="E22" s="25">
        <v>3</v>
      </c>
      <c r="F22" s="25">
        <f>ROUND(E22*D23,2)</f>
        <v>38640</v>
      </c>
      <c r="H22" s="61">
        <v>2.88</v>
      </c>
      <c r="I22" s="61">
        <f>TRUNC(D22*H22)</f>
        <v>44513</v>
      </c>
    </row>
    <row r="23" spans="1:9" x14ac:dyDescent="0.25">
      <c r="A23" s="22">
        <v>43340</v>
      </c>
      <c r="B23" s="23" t="s">
        <v>13</v>
      </c>
      <c r="C23" s="24" t="s">
        <v>12</v>
      </c>
      <c r="D23" s="56">
        <f>F18</f>
        <v>12880</v>
      </c>
      <c r="E23" s="25">
        <v>6.38</v>
      </c>
      <c r="F23" s="25">
        <f>ROUND(E23*D24,2)</f>
        <v>110935.44</v>
      </c>
      <c r="H23" s="61">
        <v>6.03</v>
      </c>
      <c r="I23" s="61">
        <f>TRUNC(D23*H23)</f>
        <v>77666</v>
      </c>
    </row>
    <row r="24" spans="1:9" ht="48.75" customHeight="1" x14ac:dyDescent="0.25">
      <c r="A24" s="22">
        <v>60019</v>
      </c>
      <c r="B24" s="23" t="s">
        <v>135</v>
      </c>
      <c r="C24" s="24" t="s">
        <v>7</v>
      </c>
      <c r="D24" s="56">
        <f>D23*1.35</f>
        <v>17388</v>
      </c>
      <c r="E24" s="25">
        <f>(0.9447*(1+0.2332))+1.503</f>
        <v>2.66800404</v>
      </c>
      <c r="F24" s="25">
        <f>ROUND(E24*D24,2)</f>
        <v>46391.25</v>
      </c>
      <c r="H24" s="61">
        <f>((0.9447*3+1.503)*1.2332)</f>
        <v>5.3485117199999994</v>
      </c>
      <c r="I24" s="61">
        <f>TRUNC(D24*H24)</f>
        <v>92999</v>
      </c>
    </row>
    <row r="25" spans="1:9" ht="15.75" x14ac:dyDescent="0.25">
      <c r="A25" s="26"/>
      <c r="B25" s="356" t="s">
        <v>8</v>
      </c>
      <c r="C25" s="357"/>
      <c r="D25" s="357"/>
      <c r="E25" s="358"/>
      <c r="F25" s="27">
        <f>ROUND(SUM(F22:F24),2)</f>
        <v>195966.69</v>
      </c>
      <c r="H25" s="63"/>
      <c r="I25" s="64">
        <f>SUM(I22:I24)</f>
        <v>215178</v>
      </c>
    </row>
    <row r="26" spans="1:9" ht="15.75" x14ac:dyDescent="0.25">
      <c r="A26" s="21">
        <v>2</v>
      </c>
      <c r="B26" s="353" t="s">
        <v>9</v>
      </c>
      <c r="C26" s="354"/>
      <c r="D26" s="354"/>
      <c r="E26" s="354"/>
      <c r="F26" s="526"/>
      <c r="H26" s="62"/>
      <c r="I26" s="62"/>
    </row>
    <row r="27" spans="1:9" s="5" customFormat="1" x14ac:dyDescent="0.25">
      <c r="A27" s="39">
        <v>40530</v>
      </c>
      <c r="B27" s="38" t="s">
        <v>10</v>
      </c>
      <c r="C27" s="45" t="s">
        <v>14</v>
      </c>
      <c r="D27" s="57">
        <v>11</v>
      </c>
      <c r="E27" s="46">
        <v>1196.05</v>
      </c>
      <c r="F27" s="46">
        <f>ROUND(E27*D27,2)</f>
        <v>13156.55</v>
      </c>
      <c r="G27" s="5">
        <f>SUM(C16:C16)*0.6</f>
        <v>5.52</v>
      </c>
      <c r="H27" s="61">
        <v>1188.2</v>
      </c>
      <c r="I27" s="61">
        <f t="shared" ref="I27:I33" si="0">TRUNC(D27*H27)</f>
        <v>13070</v>
      </c>
    </row>
    <row r="28" spans="1:9" ht="30" x14ac:dyDescent="0.25">
      <c r="A28" s="39">
        <v>41333</v>
      </c>
      <c r="B28" s="38" t="s">
        <v>37</v>
      </c>
      <c r="C28" s="45" t="s">
        <v>14</v>
      </c>
      <c r="D28" s="57">
        <v>11</v>
      </c>
      <c r="E28" s="46">
        <v>2264.0100000000002</v>
      </c>
      <c r="F28" s="46">
        <f>ROUND(E28*D28,2)</f>
        <v>24904.11</v>
      </c>
      <c r="G28" s="5">
        <f>SUM(C16:C16)*0.6</f>
        <v>5.52</v>
      </c>
      <c r="H28" s="61">
        <v>2224.69</v>
      </c>
      <c r="I28" s="61">
        <f t="shared" si="0"/>
        <v>24471</v>
      </c>
    </row>
    <row r="29" spans="1:9" ht="24.75" customHeight="1" x14ac:dyDescent="0.25">
      <c r="A29" s="39">
        <v>40531</v>
      </c>
      <c r="B29" s="38" t="s">
        <v>43</v>
      </c>
      <c r="C29" s="45" t="s">
        <v>14</v>
      </c>
      <c r="D29" s="57">
        <v>7</v>
      </c>
      <c r="E29" s="46">
        <v>1972.12</v>
      </c>
      <c r="F29" s="46">
        <f t="shared" ref="F29:F36" si="1">ROUND(E29*D29,2)</f>
        <v>13804.84</v>
      </c>
      <c r="G29" s="5">
        <f>SUM(C16:C16)*0.4</f>
        <v>3.6799999999999997</v>
      </c>
      <c r="H29" s="61">
        <v>1957.79</v>
      </c>
      <c r="I29" s="61">
        <f t="shared" si="0"/>
        <v>13704</v>
      </c>
    </row>
    <row r="30" spans="1:9" s="5" customFormat="1" ht="30" x14ac:dyDescent="0.25">
      <c r="A30" s="39">
        <v>41334</v>
      </c>
      <c r="B30" s="38" t="s">
        <v>42</v>
      </c>
      <c r="C30" s="45" t="s">
        <v>14</v>
      </c>
      <c r="D30" s="57">
        <v>7</v>
      </c>
      <c r="E30" s="46">
        <v>2861.28</v>
      </c>
      <c r="F30" s="46">
        <f t="shared" si="1"/>
        <v>20028.96</v>
      </c>
      <c r="G30" s="5">
        <f>SUM(C16:C16)*0.4</f>
        <v>3.6799999999999997</v>
      </c>
      <c r="H30" s="61">
        <v>2812.09</v>
      </c>
      <c r="I30" s="61">
        <f t="shared" si="0"/>
        <v>19684</v>
      </c>
    </row>
    <row r="31" spans="1:9" s="44" customFormat="1" ht="30" x14ac:dyDescent="0.25">
      <c r="A31" s="40">
        <v>40431</v>
      </c>
      <c r="B31" s="41" t="s">
        <v>35</v>
      </c>
      <c r="C31" s="42" t="s">
        <v>15</v>
      </c>
      <c r="D31" s="58">
        <f>D27*9</f>
        <v>99</v>
      </c>
      <c r="E31" s="43">
        <v>297.63</v>
      </c>
      <c r="F31" s="43">
        <f t="shared" si="1"/>
        <v>29465.37</v>
      </c>
      <c r="G31" s="44">
        <f>(SUM(D16:D16))*($C$14+2)*0.6</f>
        <v>54</v>
      </c>
      <c r="H31" s="61">
        <v>295.27999999999997</v>
      </c>
      <c r="I31" s="61">
        <f t="shared" si="0"/>
        <v>29232</v>
      </c>
    </row>
    <row r="32" spans="1:9" s="44" customFormat="1" ht="30" x14ac:dyDescent="0.25">
      <c r="A32" s="40">
        <v>40435</v>
      </c>
      <c r="B32" s="41" t="s">
        <v>36</v>
      </c>
      <c r="C32" s="42" t="s">
        <v>15</v>
      </c>
      <c r="D32" s="58">
        <f>D29*9</f>
        <v>63</v>
      </c>
      <c r="E32" s="43">
        <v>561.66999999999996</v>
      </c>
      <c r="F32" s="43">
        <f t="shared" si="1"/>
        <v>35385.21</v>
      </c>
      <c r="G32" s="44">
        <f>(SUM(D16:D16))*($C$14+2)*0.4</f>
        <v>36</v>
      </c>
      <c r="H32" s="61">
        <v>558.78</v>
      </c>
      <c r="I32" s="61">
        <f t="shared" si="0"/>
        <v>35203</v>
      </c>
    </row>
    <row r="33" spans="1:14" ht="30" x14ac:dyDescent="0.25">
      <c r="A33" s="22">
        <v>40670</v>
      </c>
      <c r="B33" s="23" t="s">
        <v>27</v>
      </c>
      <c r="C33" s="24" t="s">
        <v>15</v>
      </c>
      <c r="D33" s="56">
        <v>137</v>
      </c>
      <c r="E33" s="25">
        <v>64.099999999999994</v>
      </c>
      <c r="F33" s="25">
        <f t="shared" si="1"/>
        <v>8781.7000000000007</v>
      </c>
      <c r="G33" s="1">
        <f>(SUM(D16:D16))*10</f>
        <v>100</v>
      </c>
      <c r="H33" s="61">
        <v>64.040000000000006</v>
      </c>
      <c r="I33" s="61">
        <f t="shared" si="0"/>
        <v>8773</v>
      </c>
    </row>
    <row r="34" spans="1:14" ht="31.5" customHeight="1" x14ac:dyDescent="0.25">
      <c r="A34" s="71">
        <v>40703</v>
      </c>
      <c r="B34" s="69" t="s">
        <v>119</v>
      </c>
      <c r="C34" s="70" t="s">
        <v>15</v>
      </c>
      <c r="D34" s="84">
        <v>41</v>
      </c>
      <c r="E34" s="66">
        <v>206.42</v>
      </c>
      <c r="F34" s="72">
        <f t="shared" si="1"/>
        <v>8463.2199999999993</v>
      </c>
      <c r="H34" s="61"/>
      <c r="I34" s="25"/>
      <c r="K34" s="85" t="s">
        <v>122</v>
      </c>
    </row>
    <row r="35" spans="1:14" ht="30" customHeight="1" x14ac:dyDescent="0.25">
      <c r="A35" s="71">
        <v>40678</v>
      </c>
      <c r="B35" s="69" t="s">
        <v>120</v>
      </c>
      <c r="C35" s="70" t="s">
        <v>15</v>
      </c>
      <c r="D35" s="84">
        <v>38</v>
      </c>
      <c r="E35" s="66">
        <v>367.38</v>
      </c>
      <c r="F35" s="72">
        <f t="shared" si="1"/>
        <v>13960.44</v>
      </c>
      <c r="H35" s="61"/>
      <c r="I35" s="25"/>
    </row>
    <row r="36" spans="1:14" ht="33.75" customHeight="1" x14ac:dyDescent="0.25">
      <c r="A36" s="71">
        <v>40733</v>
      </c>
      <c r="B36" s="69" t="s">
        <v>121</v>
      </c>
      <c r="C36" s="70" t="s">
        <v>14</v>
      </c>
      <c r="D36" s="84">
        <v>10</v>
      </c>
      <c r="E36" s="66">
        <v>634.35</v>
      </c>
      <c r="F36" s="72">
        <f t="shared" si="1"/>
        <v>6343.5</v>
      </c>
      <c r="H36" s="61"/>
      <c r="I36" s="25"/>
    </row>
    <row r="37" spans="1:14" ht="23.25" customHeight="1" x14ac:dyDescent="0.25">
      <c r="A37" s="71"/>
      <c r="B37" s="69"/>
      <c r="C37" s="70"/>
      <c r="D37" s="84"/>
      <c r="E37" s="66"/>
      <c r="F37" s="66"/>
      <c r="H37" s="61"/>
      <c r="I37" s="25"/>
    </row>
    <row r="38" spans="1:14" ht="26.25" customHeight="1" x14ac:dyDescent="0.25">
      <c r="A38" s="28"/>
      <c r="B38" s="356" t="s">
        <v>8</v>
      </c>
      <c r="C38" s="357"/>
      <c r="D38" s="357"/>
      <c r="E38" s="358"/>
      <c r="F38" s="27">
        <f>ROUND(SUM(F27:F36),2)</f>
        <v>174293.9</v>
      </c>
      <c r="H38" s="63"/>
      <c r="I38" s="64">
        <f>SUM(I27:I33)</f>
        <v>144137</v>
      </c>
    </row>
    <row r="39" spans="1:14" ht="33.75" customHeight="1" x14ac:dyDescent="0.25">
      <c r="A39" s="21">
        <v>3</v>
      </c>
      <c r="B39" s="353" t="s">
        <v>16</v>
      </c>
      <c r="C39" s="354"/>
      <c r="D39" s="354"/>
      <c r="E39" s="354"/>
      <c r="F39" s="526"/>
      <c r="H39" s="62"/>
      <c r="I39" s="62"/>
    </row>
    <row r="40" spans="1:14" ht="30" x14ac:dyDescent="0.25">
      <c r="A40" s="22">
        <v>11447</v>
      </c>
      <c r="B40" s="23" t="s">
        <v>28</v>
      </c>
      <c r="C40" s="24" t="s">
        <v>11</v>
      </c>
      <c r="D40" s="56">
        <v>46</v>
      </c>
      <c r="E40" s="25">
        <v>240.71</v>
      </c>
      <c r="F40" s="25">
        <f t="shared" ref="F40:F47" si="2">ROUND(E40*D40,2)</f>
        <v>11072.66</v>
      </c>
      <c r="G40" s="1">
        <f>(SUM(C16:C16)/0.2)</f>
        <v>45.999999999999993</v>
      </c>
      <c r="H40" s="61" t="e">
        <f>#REF!</f>
        <v>#REF!</v>
      </c>
      <c r="I40" s="61" t="e">
        <f>TRUNC(D40*H40)</f>
        <v>#REF!</v>
      </c>
    </row>
    <row r="41" spans="1:14" x14ac:dyDescent="0.25">
      <c r="A41" s="22">
        <v>11451</v>
      </c>
      <c r="B41" s="23" t="s">
        <v>17</v>
      </c>
      <c r="C41" s="24" t="s">
        <v>11</v>
      </c>
      <c r="D41" s="56">
        <v>46</v>
      </c>
      <c r="E41" s="25">
        <v>118.76</v>
      </c>
      <c r="F41" s="25">
        <f t="shared" si="2"/>
        <v>5462.96</v>
      </c>
      <c r="G41" s="1">
        <f>$G$40</f>
        <v>45.999999999999993</v>
      </c>
      <c r="H41" s="61" t="e">
        <f>#REF!</f>
        <v>#REF!</v>
      </c>
      <c r="I41" s="61" t="e">
        <f t="shared" ref="I41:I47" si="3">TRUNC(D41*H41)</f>
        <v>#REF!</v>
      </c>
      <c r="J41" s="67">
        <v>42522</v>
      </c>
      <c r="K41" s="67">
        <v>43983</v>
      </c>
    </row>
    <row r="42" spans="1:14" x14ac:dyDescent="0.25">
      <c r="A42" s="22">
        <v>11433</v>
      </c>
      <c r="B42" s="23" t="s">
        <v>18</v>
      </c>
      <c r="C42" s="24" t="s">
        <v>11</v>
      </c>
      <c r="D42" s="56">
        <v>46</v>
      </c>
      <c r="E42" s="25">
        <v>125</v>
      </c>
      <c r="F42" s="25">
        <f t="shared" si="2"/>
        <v>5750</v>
      </c>
      <c r="G42" s="1">
        <f t="shared" ref="G42:G47" si="4">$G$40</f>
        <v>45.999999999999993</v>
      </c>
      <c r="H42" s="61" t="e">
        <f>#REF!</f>
        <v>#REF!</v>
      </c>
      <c r="I42" s="61" t="e">
        <f t="shared" si="3"/>
        <v>#REF!</v>
      </c>
      <c r="J42" s="67"/>
    </row>
    <row r="43" spans="1:14" x14ac:dyDescent="0.25">
      <c r="A43" s="22">
        <v>11455</v>
      </c>
      <c r="B43" s="23" t="s">
        <v>51</v>
      </c>
      <c r="C43" s="24" t="s">
        <v>11</v>
      </c>
      <c r="D43" s="56">
        <v>46</v>
      </c>
      <c r="E43" s="25">
        <v>64.45</v>
      </c>
      <c r="F43" s="25">
        <f t="shared" si="2"/>
        <v>2964.7</v>
      </c>
      <c r="G43" s="1">
        <f t="shared" si="4"/>
        <v>45.999999999999993</v>
      </c>
      <c r="H43" s="61" t="e">
        <f>#REF!</f>
        <v>#REF!</v>
      </c>
      <c r="I43" s="61" t="e">
        <f t="shared" si="3"/>
        <v>#REF!</v>
      </c>
    </row>
    <row r="44" spans="1:14" x14ac:dyDescent="0.25">
      <c r="A44" s="22">
        <v>11440</v>
      </c>
      <c r="B44" s="23" t="s">
        <v>39</v>
      </c>
      <c r="C44" s="24" t="s">
        <v>11</v>
      </c>
      <c r="D44" s="56">
        <v>46</v>
      </c>
      <c r="E44" s="25">
        <v>222.94</v>
      </c>
      <c r="F44" s="25">
        <f t="shared" si="2"/>
        <v>10255.24</v>
      </c>
      <c r="G44" s="1">
        <f t="shared" si="4"/>
        <v>45.999999999999993</v>
      </c>
      <c r="H44" s="61" t="e">
        <f>#REF!</f>
        <v>#REF!</v>
      </c>
      <c r="I44" s="61" t="e">
        <f t="shared" si="3"/>
        <v>#REF!</v>
      </c>
    </row>
    <row r="45" spans="1:14" ht="30" x14ac:dyDescent="0.25">
      <c r="A45" s="22">
        <v>11449</v>
      </c>
      <c r="B45" s="23" t="s">
        <v>19</v>
      </c>
      <c r="C45" s="24" t="s">
        <v>11</v>
      </c>
      <c r="D45" s="56">
        <v>46</v>
      </c>
      <c r="E45" s="25">
        <v>210.05</v>
      </c>
      <c r="F45" s="25">
        <f t="shared" si="2"/>
        <v>9662.2999999999993</v>
      </c>
      <c r="G45" s="1">
        <f t="shared" si="4"/>
        <v>45.999999999999993</v>
      </c>
      <c r="H45" s="61" t="e">
        <f>#REF!</f>
        <v>#REF!</v>
      </c>
      <c r="I45" s="61" t="e">
        <f t="shared" si="3"/>
        <v>#REF!</v>
      </c>
    </row>
    <row r="46" spans="1:14" x14ac:dyDescent="0.25">
      <c r="A46" s="22">
        <v>11432</v>
      </c>
      <c r="B46" s="23" t="s">
        <v>40</v>
      </c>
      <c r="C46" s="24" t="s">
        <v>11</v>
      </c>
      <c r="D46" s="56">
        <v>46</v>
      </c>
      <c r="E46" s="25">
        <v>122.7</v>
      </c>
      <c r="F46" s="25">
        <f t="shared" si="2"/>
        <v>5644.2</v>
      </c>
      <c r="G46" s="1">
        <f t="shared" si="4"/>
        <v>45.999999999999993</v>
      </c>
      <c r="H46" s="61" t="e">
        <f>#REF!</f>
        <v>#REF!</v>
      </c>
      <c r="I46" s="61" t="e">
        <f t="shared" si="3"/>
        <v>#REF!</v>
      </c>
    </row>
    <row r="47" spans="1:14" x14ac:dyDescent="0.25">
      <c r="A47" s="29" t="s">
        <v>38</v>
      </c>
      <c r="B47" s="23" t="s">
        <v>41</v>
      </c>
      <c r="C47" s="24" t="s">
        <v>11</v>
      </c>
      <c r="D47" s="56">
        <v>46</v>
      </c>
      <c r="E47" s="30">
        <v>235</v>
      </c>
      <c r="F47" s="25">
        <f t="shared" si="2"/>
        <v>10810</v>
      </c>
      <c r="G47" s="1">
        <f t="shared" si="4"/>
        <v>45.999999999999993</v>
      </c>
      <c r="H47" s="66">
        <f>E47</f>
        <v>235</v>
      </c>
      <c r="I47" s="61">
        <f t="shared" si="3"/>
        <v>10810</v>
      </c>
    </row>
    <row r="48" spans="1:14" ht="15.75" x14ac:dyDescent="0.25">
      <c r="A48" s="28"/>
      <c r="B48" s="356" t="s">
        <v>8</v>
      </c>
      <c r="C48" s="357"/>
      <c r="D48" s="357"/>
      <c r="E48" s="358"/>
      <c r="F48" s="27">
        <f>ROUND(SUM(F40:F47),2)</f>
        <v>61622.06</v>
      </c>
      <c r="H48" s="62"/>
      <c r="I48" s="62"/>
      <c r="K48" s="352" t="s">
        <v>70</v>
      </c>
      <c r="L48" s="352"/>
      <c r="M48" s="352"/>
      <c r="N48" s="352"/>
    </row>
    <row r="49" spans="1:15" ht="15.75" x14ac:dyDescent="0.25">
      <c r="A49" s="21">
        <v>4</v>
      </c>
      <c r="B49" s="353" t="s">
        <v>20</v>
      </c>
      <c r="C49" s="354"/>
      <c r="D49" s="354"/>
      <c r="E49" s="354"/>
      <c r="F49" s="526"/>
      <c r="H49" s="62"/>
      <c r="I49" s="62"/>
      <c r="K49" s="67">
        <v>41214</v>
      </c>
      <c r="L49" s="67">
        <v>43983</v>
      </c>
      <c r="M49" s="67">
        <v>41214</v>
      </c>
      <c r="N49" s="67">
        <v>43983</v>
      </c>
    </row>
    <row r="50" spans="1:15" ht="30" x14ac:dyDescent="0.25">
      <c r="A50" s="22">
        <v>42579</v>
      </c>
      <c r="B50" s="23" t="s">
        <v>21</v>
      </c>
      <c r="C50" s="24" t="s">
        <v>22</v>
      </c>
      <c r="D50" s="22">
        <f>ROUNDUP(G50,0)</f>
        <v>10</v>
      </c>
      <c r="E50" s="25">
        <v>2040.9</v>
      </c>
      <c r="F50" s="25">
        <f>ROUND(E50*D50,2)</f>
        <v>20409</v>
      </c>
      <c r="G50" s="1">
        <f>SUM(C16:C16)</f>
        <v>9.1999999999999993</v>
      </c>
      <c r="H50" s="61">
        <f>L50</f>
        <v>1441.9760251286002</v>
      </c>
      <c r="I50" s="61">
        <f>TRUNC(D50*H50)</f>
        <v>14419</v>
      </c>
      <c r="K50" s="1">
        <f>1461.94*0.65</f>
        <v>950.26100000000008</v>
      </c>
      <c r="L50" s="1">
        <f>K50*(1.2305)*1.2332</f>
        <v>1441.9760251286002</v>
      </c>
      <c r="M50" s="1">
        <v>184.67099999999999</v>
      </c>
      <c r="N50" s="1">
        <v>240.00299999999999</v>
      </c>
      <c r="O50" s="1">
        <f>(N50-M50)/N50</f>
        <v>0.23054711816102297</v>
      </c>
    </row>
    <row r="51" spans="1:15" x14ac:dyDescent="0.25">
      <c r="A51" s="22">
        <v>42672</v>
      </c>
      <c r="B51" s="23" t="s">
        <v>23</v>
      </c>
      <c r="C51" s="24" t="s">
        <v>22</v>
      </c>
      <c r="D51" s="22">
        <f>ROUNDUP(G51,0)</f>
        <v>10</v>
      </c>
      <c r="E51" s="25">
        <v>1040.8</v>
      </c>
      <c r="F51" s="25">
        <f>ROUND(E51*D51,2)</f>
        <v>10408</v>
      </c>
      <c r="G51" s="1">
        <f>G50</f>
        <v>9.1999999999999993</v>
      </c>
      <c r="H51" s="61">
        <f>L51</f>
        <v>735.36891085449997</v>
      </c>
      <c r="I51" s="61">
        <f>TRUNC(D51*H51)</f>
        <v>7353</v>
      </c>
      <c r="K51" s="1">
        <f>745.55*0.65</f>
        <v>484.60749999999996</v>
      </c>
      <c r="L51" s="1">
        <f>K51*(1.2305)*1.2332</f>
        <v>735.36891085449997</v>
      </c>
      <c r="M51" s="1">
        <v>184.67099999999999</v>
      </c>
      <c r="N51" s="1">
        <v>240.00299999999999</v>
      </c>
      <c r="O51" s="1">
        <f>(N51-M51)/N51</f>
        <v>0.23054711816102297</v>
      </c>
    </row>
    <row r="52" spans="1:15" ht="30" x14ac:dyDescent="0.25">
      <c r="A52" s="22">
        <v>42589</v>
      </c>
      <c r="B52" s="23" t="s">
        <v>24</v>
      </c>
      <c r="C52" s="24" t="s">
        <v>22</v>
      </c>
      <c r="D52" s="22">
        <f>ROUNDUP(G52,0)</f>
        <v>10</v>
      </c>
      <c r="E52" s="25">
        <f>500-26.95</f>
        <v>473.05</v>
      </c>
      <c r="F52" s="25">
        <f>ROUND(E52*D52,2)</f>
        <v>4730.5</v>
      </c>
      <c r="G52" s="1">
        <f>G51</f>
        <v>9.1999999999999993</v>
      </c>
      <c r="H52" s="61">
        <v>785.71439999999996</v>
      </c>
      <c r="I52" s="61">
        <f>TRUNC(D52*H52)</f>
        <v>7857</v>
      </c>
      <c r="K52" s="1">
        <f>631.04*0.65</f>
        <v>410.17599999999999</v>
      </c>
      <c r="L52" s="1">
        <f>K52*(1.2305)*1.2332</f>
        <v>622.42263765759992</v>
      </c>
      <c r="M52" s="1">
        <v>184.67099999999999</v>
      </c>
      <c r="N52" s="1">
        <v>240.00299999999999</v>
      </c>
      <c r="O52" s="1">
        <f>(N52-M52)/N52</f>
        <v>0.23054711816102297</v>
      </c>
    </row>
    <row r="53" spans="1:15" ht="45" x14ac:dyDescent="0.25">
      <c r="A53" s="68" t="s">
        <v>118</v>
      </c>
      <c r="B53" s="69" t="s">
        <v>64</v>
      </c>
      <c r="C53" s="70" t="s">
        <v>25</v>
      </c>
      <c r="D53" s="71">
        <f>E18</f>
        <v>64400</v>
      </c>
      <c r="E53" s="72">
        <f>'APIS-H=15CM'!P47</f>
        <v>25.5</v>
      </c>
      <c r="F53" s="72">
        <f>ROUND(E53*D53,2)</f>
        <v>1642200</v>
      </c>
      <c r="H53" s="62">
        <v>19.25</v>
      </c>
      <c r="I53" s="62"/>
    </row>
    <row r="54" spans="1:15" ht="15.75" x14ac:dyDescent="0.25">
      <c r="A54" s="28"/>
      <c r="B54" s="356" t="s">
        <v>8</v>
      </c>
      <c r="C54" s="357"/>
      <c r="D54" s="357"/>
      <c r="E54" s="358"/>
      <c r="F54" s="27">
        <f>ROUND(SUM(F50:F53),2)</f>
        <v>1677747.5</v>
      </c>
      <c r="H54" s="62"/>
      <c r="I54" s="62"/>
    </row>
    <row r="55" spans="1:15" ht="15.75" x14ac:dyDescent="0.25">
      <c r="A55" s="356" t="s">
        <v>26</v>
      </c>
      <c r="B55" s="357"/>
      <c r="C55" s="357"/>
      <c r="D55" s="357"/>
      <c r="E55" s="358"/>
      <c r="F55" s="31">
        <f>ROUND(F25+F38+F48+F54,2)</f>
        <v>2109630.15</v>
      </c>
      <c r="H55" s="62"/>
      <c r="I55" s="62"/>
    </row>
    <row r="56" spans="1:15" x14ac:dyDescent="0.25">
      <c r="A56" s="6"/>
      <c r="B56" s="7"/>
      <c r="C56" s="6"/>
      <c r="D56" s="6"/>
      <c r="E56" s="8"/>
      <c r="F56" s="6"/>
      <c r="H56" s="62"/>
      <c r="I56" s="62"/>
    </row>
    <row r="57" spans="1:15" x14ac:dyDescent="0.25">
      <c r="A57" s="6"/>
      <c r="B57" s="7"/>
      <c r="C57" s="6"/>
      <c r="D57" s="6"/>
      <c r="E57" s="8"/>
      <c r="F57" s="6"/>
      <c r="H57" s="62"/>
      <c r="I57" s="62"/>
    </row>
    <row r="58" spans="1:15" ht="15.75" x14ac:dyDescent="0.25">
      <c r="A58" s="359" t="s">
        <v>34</v>
      </c>
      <c r="B58" s="359"/>
      <c r="C58" s="359"/>
      <c r="D58" s="359"/>
      <c r="E58" s="359"/>
      <c r="F58" s="359"/>
      <c r="H58" s="62"/>
      <c r="I58" s="62"/>
      <c r="J58" s="3"/>
    </row>
    <row r="59" spans="1:15" ht="15.75" x14ac:dyDescent="0.25">
      <c r="A59" s="89" t="s">
        <v>0</v>
      </c>
      <c r="B59" s="32" t="s">
        <v>30</v>
      </c>
      <c r="C59" s="89" t="s">
        <v>2</v>
      </c>
      <c r="D59" s="89" t="s">
        <v>3</v>
      </c>
      <c r="E59" s="33" t="s">
        <v>31</v>
      </c>
      <c r="F59" s="34" t="s">
        <v>32</v>
      </c>
      <c r="H59" s="62"/>
      <c r="I59" s="62"/>
    </row>
    <row r="60" spans="1:15" ht="30" x14ac:dyDescent="0.25">
      <c r="A60" s="12">
        <v>1</v>
      </c>
      <c r="B60" s="35" t="s">
        <v>48</v>
      </c>
      <c r="C60" s="12" t="s">
        <v>33</v>
      </c>
      <c r="D60" s="12">
        <f>E18</f>
        <v>64400</v>
      </c>
      <c r="E60" s="36">
        <f>F55/D60</f>
        <v>32.758232142857139</v>
      </c>
      <c r="F60" s="37">
        <f>D60*E60</f>
        <v>2109630.15</v>
      </c>
      <c r="H60" s="62"/>
      <c r="I60" s="62"/>
      <c r="J60" s="3"/>
    </row>
    <row r="61" spans="1:15" x14ac:dyDescent="0.25">
      <c r="A61" s="6"/>
      <c r="B61" s="7"/>
      <c r="C61" s="6"/>
      <c r="D61" s="6"/>
      <c r="E61" s="8"/>
      <c r="F61" s="6"/>
    </row>
    <row r="62" spans="1:15" x14ac:dyDescent="0.25">
      <c r="C62" s="88" t="s">
        <v>133</v>
      </c>
      <c r="D62" s="88" t="s">
        <v>22</v>
      </c>
      <c r="E62" s="2">
        <f>E60*7000</f>
        <v>229307.62499999997</v>
      </c>
    </row>
    <row r="63" spans="1:15" x14ac:dyDescent="0.25">
      <c r="C63" s="88" t="s">
        <v>134</v>
      </c>
      <c r="D63" s="88" t="s">
        <v>22</v>
      </c>
      <c r="E63" s="2">
        <f>(D27+D29)/C17</f>
        <v>1.956521739130435</v>
      </c>
    </row>
  </sheetData>
  <mergeCells count="27">
    <mergeCell ref="A6:F6"/>
    <mergeCell ref="A1:F1"/>
    <mergeCell ref="H1:K1"/>
    <mergeCell ref="A3:F3"/>
    <mergeCell ref="A4:F4"/>
    <mergeCell ref="A5:F5"/>
    <mergeCell ref="A7:F7"/>
    <mergeCell ref="A8:F8"/>
    <mergeCell ref="A9:F9"/>
    <mergeCell ref="A11:F11"/>
    <mergeCell ref="A12:B12"/>
    <mergeCell ref="C12:F12"/>
    <mergeCell ref="K48:N48"/>
    <mergeCell ref="B49:F49"/>
    <mergeCell ref="C13:F13"/>
    <mergeCell ref="A14:B14"/>
    <mergeCell ref="C14:F14"/>
    <mergeCell ref="A18:D18"/>
    <mergeCell ref="B21:F21"/>
    <mergeCell ref="B25:E25"/>
    <mergeCell ref="B54:E54"/>
    <mergeCell ref="A55:E55"/>
    <mergeCell ref="A58:F58"/>
    <mergeCell ref="B26:F26"/>
    <mergeCell ref="B38:E38"/>
    <mergeCell ref="B39:F39"/>
    <mergeCell ref="B48:E48"/>
  </mergeCells>
  <pageMargins left="0.511811024" right="0.511811024" top="1.1178125000000001" bottom="0.78740157499999996" header="0.31496062000000002" footer="0.31496062000000002"/>
  <pageSetup paperSize="9" scale="5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X24"/>
  <sheetViews>
    <sheetView showGridLines="0" zoomScale="55" zoomScaleNormal="55" zoomScaleSheetLayoutView="55" workbookViewId="0">
      <selection activeCell="E32" sqref="E32"/>
    </sheetView>
  </sheetViews>
  <sheetFormatPr defaultRowHeight="18" x14ac:dyDescent="0.25"/>
  <cols>
    <col min="1" max="1" width="9.140625" style="103"/>
    <col min="2" max="2" width="44.28515625" style="103" customWidth="1"/>
    <col min="3" max="3" width="29.42578125" style="103" customWidth="1"/>
    <col min="4" max="4" width="24.28515625" style="103" customWidth="1"/>
    <col min="5" max="5" width="19.28515625" style="103" customWidth="1"/>
    <col min="6" max="6" width="18.28515625" style="103" customWidth="1"/>
    <col min="7" max="7" width="21.140625" style="103" customWidth="1"/>
    <col min="8" max="16" width="20.42578125" style="103" customWidth="1"/>
    <col min="17" max="17" width="22.7109375" style="103" customWidth="1"/>
    <col min="18" max="18" width="23.7109375" style="298" customWidth="1"/>
    <col min="19" max="19" width="9.28515625" style="103" bestFit="1" customWidth="1"/>
    <col min="20" max="20" width="13" style="103" bestFit="1" customWidth="1"/>
    <col min="21" max="23" width="9.140625" style="103"/>
    <col min="24" max="24" width="14.85546875" style="103" bestFit="1" customWidth="1"/>
    <col min="25" max="237" width="9.140625" style="103"/>
    <col min="238" max="238" width="21.7109375" style="103" customWidth="1"/>
    <col min="239" max="241" width="10.7109375" style="103" customWidth="1"/>
    <col min="242" max="242" width="13.140625" style="103" customWidth="1"/>
    <col min="243" max="243" width="13.28515625" style="103" customWidth="1"/>
    <col min="244" max="244" width="12" style="103" bestFit="1" customWidth="1"/>
    <col min="245" max="245" width="12.42578125" style="103" customWidth="1"/>
    <col min="246" max="246" width="12.140625" style="103" customWidth="1"/>
    <col min="247" max="247" width="9.140625" style="103"/>
    <col min="248" max="250" width="12.7109375" style="103" customWidth="1"/>
    <col min="251" max="493" width="9.140625" style="103"/>
    <col min="494" max="494" width="21.7109375" style="103" customWidth="1"/>
    <col min="495" max="497" width="10.7109375" style="103" customWidth="1"/>
    <col min="498" max="498" width="13.140625" style="103" customWidth="1"/>
    <col min="499" max="499" width="13.28515625" style="103" customWidth="1"/>
    <col min="500" max="500" width="12" style="103" bestFit="1" customWidth="1"/>
    <col min="501" max="501" width="12.42578125" style="103" customWidth="1"/>
    <col min="502" max="502" width="12.140625" style="103" customWidth="1"/>
    <col min="503" max="503" width="9.140625" style="103"/>
    <col min="504" max="506" width="12.7109375" style="103" customWidth="1"/>
    <col min="507" max="749" width="9.140625" style="103"/>
    <col min="750" max="750" width="21.7109375" style="103" customWidth="1"/>
    <col min="751" max="753" width="10.7109375" style="103" customWidth="1"/>
    <col min="754" max="754" width="13.140625" style="103" customWidth="1"/>
    <col min="755" max="755" width="13.28515625" style="103" customWidth="1"/>
    <col min="756" max="756" width="12" style="103" bestFit="1" customWidth="1"/>
    <col min="757" max="757" width="12.42578125" style="103" customWidth="1"/>
    <col min="758" max="758" width="12.140625" style="103" customWidth="1"/>
    <col min="759" max="759" width="9.140625" style="103"/>
    <col min="760" max="762" width="12.7109375" style="103" customWidth="1"/>
    <col min="763" max="1005" width="9.140625" style="103"/>
    <col min="1006" max="1006" width="21.7109375" style="103" customWidth="1"/>
    <col min="1007" max="1009" width="10.7109375" style="103" customWidth="1"/>
    <col min="1010" max="1010" width="13.140625" style="103" customWidth="1"/>
    <col min="1011" max="1011" width="13.28515625" style="103" customWidth="1"/>
    <col min="1012" max="1012" width="12" style="103" bestFit="1" customWidth="1"/>
    <col min="1013" max="1013" width="12.42578125" style="103" customWidth="1"/>
    <col min="1014" max="1014" width="12.140625" style="103" customWidth="1"/>
    <col min="1015" max="1015" width="9.140625" style="103"/>
    <col min="1016" max="1018" width="12.7109375" style="103" customWidth="1"/>
    <col min="1019" max="1261" width="9.140625" style="103"/>
    <col min="1262" max="1262" width="21.7109375" style="103" customWidth="1"/>
    <col min="1263" max="1265" width="10.7109375" style="103" customWidth="1"/>
    <col min="1266" max="1266" width="13.140625" style="103" customWidth="1"/>
    <col min="1267" max="1267" width="13.28515625" style="103" customWidth="1"/>
    <col min="1268" max="1268" width="12" style="103" bestFit="1" customWidth="1"/>
    <col min="1269" max="1269" width="12.42578125" style="103" customWidth="1"/>
    <col min="1270" max="1270" width="12.140625" style="103" customWidth="1"/>
    <col min="1271" max="1271" width="9.140625" style="103"/>
    <col min="1272" max="1274" width="12.7109375" style="103" customWidth="1"/>
    <col min="1275" max="1517" width="9.140625" style="103"/>
    <col min="1518" max="1518" width="21.7109375" style="103" customWidth="1"/>
    <col min="1519" max="1521" width="10.7109375" style="103" customWidth="1"/>
    <col min="1522" max="1522" width="13.140625" style="103" customWidth="1"/>
    <col min="1523" max="1523" width="13.28515625" style="103" customWidth="1"/>
    <col min="1524" max="1524" width="12" style="103" bestFit="1" customWidth="1"/>
    <col min="1525" max="1525" width="12.42578125" style="103" customWidth="1"/>
    <col min="1526" max="1526" width="12.140625" style="103" customWidth="1"/>
    <col min="1527" max="1527" width="9.140625" style="103"/>
    <col min="1528" max="1530" width="12.7109375" style="103" customWidth="1"/>
    <col min="1531" max="1773" width="9.140625" style="103"/>
    <col min="1774" max="1774" width="21.7109375" style="103" customWidth="1"/>
    <col min="1775" max="1777" width="10.7109375" style="103" customWidth="1"/>
    <col min="1778" max="1778" width="13.140625" style="103" customWidth="1"/>
    <col min="1779" max="1779" width="13.28515625" style="103" customWidth="1"/>
    <col min="1780" max="1780" width="12" style="103" bestFit="1" customWidth="1"/>
    <col min="1781" max="1781" width="12.42578125" style="103" customWidth="1"/>
    <col min="1782" max="1782" width="12.140625" style="103" customWidth="1"/>
    <col min="1783" max="1783" width="9.140625" style="103"/>
    <col min="1784" max="1786" width="12.7109375" style="103" customWidth="1"/>
    <col min="1787" max="2029" width="9.140625" style="103"/>
    <col min="2030" max="2030" width="21.7109375" style="103" customWidth="1"/>
    <col min="2031" max="2033" width="10.7109375" style="103" customWidth="1"/>
    <col min="2034" max="2034" width="13.140625" style="103" customWidth="1"/>
    <col min="2035" max="2035" width="13.28515625" style="103" customWidth="1"/>
    <col min="2036" max="2036" width="12" style="103" bestFit="1" customWidth="1"/>
    <col min="2037" max="2037" width="12.42578125" style="103" customWidth="1"/>
    <col min="2038" max="2038" width="12.140625" style="103" customWidth="1"/>
    <col min="2039" max="2039" width="9.140625" style="103"/>
    <col min="2040" max="2042" width="12.7109375" style="103" customWidth="1"/>
    <col min="2043" max="2285" width="9.140625" style="103"/>
    <col min="2286" max="2286" width="21.7109375" style="103" customWidth="1"/>
    <col min="2287" max="2289" width="10.7109375" style="103" customWidth="1"/>
    <col min="2290" max="2290" width="13.140625" style="103" customWidth="1"/>
    <col min="2291" max="2291" width="13.28515625" style="103" customWidth="1"/>
    <col min="2292" max="2292" width="12" style="103" bestFit="1" customWidth="1"/>
    <col min="2293" max="2293" width="12.42578125" style="103" customWidth="1"/>
    <col min="2294" max="2294" width="12.140625" style="103" customWidth="1"/>
    <col min="2295" max="2295" width="9.140625" style="103"/>
    <col min="2296" max="2298" width="12.7109375" style="103" customWidth="1"/>
    <col min="2299" max="2541" width="9.140625" style="103"/>
    <col min="2542" max="2542" width="21.7109375" style="103" customWidth="1"/>
    <col min="2543" max="2545" width="10.7109375" style="103" customWidth="1"/>
    <col min="2546" max="2546" width="13.140625" style="103" customWidth="1"/>
    <col min="2547" max="2547" width="13.28515625" style="103" customWidth="1"/>
    <col min="2548" max="2548" width="12" style="103" bestFit="1" customWidth="1"/>
    <col min="2549" max="2549" width="12.42578125" style="103" customWidth="1"/>
    <col min="2550" max="2550" width="12.140625" style="103" customWidth="1"/>
    <col min="2551" max="2551" width="9.140625" style="103"/>
    <col min="2552" max="2554" width="12.7109375" style="103" customWidth="1"/>
    <col min="2555" max="2797" width="9.140625" style="103"/>
    <col min="2798" max="2798" width="21.7109375" style="103" customWidth="1"/>
    <col min="2799" max="2801" width="10.7109375" style="103" customWidth="1"/>
    <col min="2802" max="2802" width="13.140625" style="103" customWidth="1"/>
    <col min="2803" max="2803" width="13.28515625" style="103" customWidth="1"/>
    <col min="2804" max="2804" width="12" style="103" bestFit="1" customWidth="1"/>
    <col min="2805" max="2805" width="12.42578125" style="103" customWidth="1"/>
    <col min="2806" max="2806" width="12.140625" style="103" customWidth="1"/>
    <col min="2807" max="2807" width="9.140625" style="103"/>
    <col min="2808" max="2810" width="12.7109375" style="103" customWidth="1"/>
    <col min="2811" max="3053" width="9.140625" style="103"/>
    <col min="3054" max="3054" width="21.7109375" style="103" customWidth="1"/>
    <col min="3055" max="3057" width="10.7109375" style="103" customWidth="1"/>
    <col min="3058" max="3058" width="13.140625" style="103" customWidth="1"/>
    <col min="3059" max="3059" width="13.28515625" style="103" customWidth="1"/>
    <col min="3060" max="3060" width="12" style="103" bestFit="1" customWidth="1"/>
    <col min="3061" max="3061" width="12.42578125" style="103" customWidth="1"/>
    <col min="3062" max="3062" width="12.140625" style="103" customWidth="1"/>
    <col min="3063" max="3063" width="9.140625" style="103"/>
    <col min="3064" max="3066" width="12.7109375" style="103" customWidth="1"/>
    <col min="3067" max="3309" width="9.140625" style="103"/>
    <col min="3310" max="3310" width="21.7109375" style="103" customWidth="1"/>
    <col min="3311" max="3313" width="10.7109375" style="103" customWidth="1"/>
    <col min="3314" max="3314" width="13.140625" style="103" customWidth="1"/>
    <col min="3315" max="3315" width="13.28515625" style="103" customWidth="1"/>
    <col min="3316" max="3316" width="12" style="103" bestFit="1" customWidth="1"/>
    <col min="3317" max="3317" width="12.42578125" style="103" customWidth="1"/>
    <col min="3318" max="3318" width="12.140625" style="103" customWidth="1"/>
    <col min="3319" max="3319" width="9.140625" style="103"/>
    <col min="3320" max="3322" width="12.7109375" style="103" customWidth="1"/>
    <col min="3323" max="3565" width="9.140625" style="103"/>
    <col min="3566" max="3566" width="21.7109375" style="103" customWidth="1"/>
    <col min="3567" max="3569" width="10.7109375" style="103" customWidth="1"/>
    <col min="3570" max="3570" width="13.140625" style="103" customWidth="1"/>
    <col min="3571" max="3571" width="13.28515625" style="103" customWidth="1"/>
    <col min="3572" max="3572" width="12" style="103" bestFit="1" customWidth="1"/>
    <col min="3573" max="3573" width="12.42578125" style="103" customWidth="1"/>
    <col min="3574" max="3574" width="12.140625" style="103" customWidth="1"/>
    <col min="3575" max="3575" width="9.140625" style="103"/>
    <col min="3576" max="3578" width="12.7109375" style="103" customWidth="1"/>
    <col min="3579" max="3821" width="9.140625" style="103"/>
    <col min="3822" max="3822" width="21.7109375" style="103" customWidth="1"/>
    <col min="3823" max="3825" width="10.7109375" style="103" customWidth="1"/>
    <col min="3826" max="3826" width="13.140625" style="103" customWidth="1"/>
    <col min="3827" max="3827" width="13.28515625" style="103" customWidth="1"/>
    <col min="3828" max="3828" width="12" style="103" bestFit="1" customWidth="1"/>
    <col min="3829" max="3829" width="12.42578125" style="103" customWidth="1"/>
    <col min="3830" max="3830" width="12.140625" style="103" customWidth="1"/>
    <col min="3831" max="3831" width="9.140625" style="103"/>
    <col min="3832" max="3834" width="12.7109375" style="103" customWidth="1"/>
    <col min="3835" max="4077" width="9.140625" style="103"/>
    <col min="4078" max="4078" width="21.7109375" style="103" customWidth="1"/>
    <col min="4079" max="4081" width="10.7109375" style="103" customWidth="1"/>
    <col min="4082" max="4082" width="13.140625" style="103" customWidth="1"/>
    <col min="4083" max="4083" width="13.28515625" style="103" customWidth="1"/>
    <col min="4084" max="4084" width="12" style="103" bestFit="1" customWidth="1"/>
    <col min="4085" max="4085" width="12.42578125" style="103" customWidth="1"/>
    <col min="4086" max="4086" width="12.140625" style="103" customWidth="1"/>
    <col min="4087" max="4087" width="9.140625" style="103"/>
    <col min="4088" max="4090" width="12.7109375" style="103" customWidth="1"/>
    <col min="4091" max="4333" width="9.140625" style="103"/>
    <col min="4334" max="4334" width="21.7109375" style="103" customWidth="1"/>
    <col min="4335" max="4337" width="10.7109375" style="103" customWidth="1"/>
    <col min="4338" max="4338" width="13.140625" style="103" customWidth="1"/>
    <col min="4339" max="4339" width="13.28515625" style="103" customWidth="1"/>
    <col min="4340" max="4340" width="12" style="103" bestFit="1" customWidth="1"/>
    <col min="4341" max="4341" width="12.42578125" style="103" customWidth="1"/>
    <col min="4342" max="4342" width="12.140625" style="103" customWidth="1"/>
    <col min="4343" max="4343" width="9.140625" style="103"/>
    <col min="4344" max="4346" width="12.7109375" style="103" customWidth="1"/>
    <col min="4347" max="4589" width="9.140625" style="103"/>
    <col min="4590" max="4590" width="21.7109375" style="103" customWidth="1"/>
    <col min="4591" max="4593" width="10.7109375" style="103" customWidth="1"/>
    <col min="4594" max="4594" width="13.140625" style="103" customWidth="1"/>
    <col min="4595" max="4595" width="13.28515625" style="103" customWidth="1"/>
    <col min="4596" max="4596" width="12" style="103" bestFit="1" customWidth="1"/>
    <col min="4597" max="4597" width="12.42578125" style="103" customWidth="1"/>
    <col min="4598" max="4598" width="12.140625" style="103" customWidth="1"/>
    <col min="4599" max="4599" width="9.140625" style="103"/>
    <col min="4600" max="4602" width="12.7109375" style="103" customWidth="1"/>
    <col min="4603" max="4845" width="9.140625" style="103"/>
    <col min="4846" max="4846" width="21.7109375" style="103" customWidth="1"/>
    <col min="4847" max="4849" width="10.7109375" style="103" customWidth="1"/>
    <col min="4850" max="4850" width="13.140625" style="103" customWidth="1"/>
    <col min="4851" max="4851" width="13.28515625" style="103" customWidth="1"/>
    <col min="4852" max="4852" width="12" style="103" bestFit="1" customWidth="1"/>
    <col min="4853" max="4853" width="12.42578125" style="103" customWidth="1"/>
    <col min="4854" max="4854" width="12.140625" style="103" customWidth="1"/>
    <col min="4855" max="4855" width="9.140625" style="103"/>
    <col min="4856" max="4858" width="12.7109375" style="103" customWidth="1"/>
    <col min="4859" max="5101" width="9.140625" style="103"/>
    <col min="5102" max="5102" width="21.7109375" style="103" customWidth="1"/>
    <col min="5103" max="5105" width="10.7109375" style="103" customWidth="1"/>
    <col min="5106" max="5106" width="13.140625" style="103" customWidth="1"/>
    <col min="5107" max="5107" width="13.28515625" style="103" customWidth="1"/>
    <col min="5108" max="5108" width="12" style="103" bestFit="1" customWidth="1"/>
    <col min="5109" max="5109" width="12.42578125" style="103" customWidth="1"/>
    <col min="5110" max="5110" width="12.140625" style="103" customWidth="1"/>
    <col min="5111" max="5111" width="9.140625" style="103"/>
    <col min="5112" max="5114" width="12.7109375" style="103" customWidth="1"/>
    <col min="5115" max="5357" width="9.140625" style="103"/>
    <col min="5358" max="5358" width="21.7109375" style="103" customWidth="1"/>
    <col min="5359" max="5361" width="10.7109375" style="103" customWidth="1"/>
    <col min="5362" max="5362" width="13.140625" style="103" customWidth="1"/>
    <col min="5363" max="5363" width="13.28515625" style="103" customWidth="1"/>
    <col min="5364" max="5364" width="12" style="103" bestFit="1" customWidth="1"/>
    <col min="5365" max="5365" width="12.42578125" style="103" customWidth="1"/>
    <col min="5366" max="5366" width="12.140625" style="103" customWidth="1"/>
    <col min="5367" max="5367" width="9.140625" style="103"/>
    <col min="5368" max="5370" width="12.7109375" style="103" customWidth="1"/>
    <col min="5371" max="5613" width="9.140625" style="103"/>
    <col min="5614" max="5614" width="21.7109375" style="103" customWidth="1"/>
    <col min="5615" max="5617" width="10.7109375" style="103" customWidth="1"/>
    <col min="5618" max="5618" width="13.140625" style="103" customWidth="1"/>
    <col min="5619" max="5619" width="13.28515625" style="103" customWidth="1"/>
    <col min="5620" max="5620" width="12" style="103" bestFit="1" customWidth="1"/>
    <col min="5621" max="5621" width="12.42578125" style="103" customWidth="1"/>
    <col min="5622" max="5622" width="12.140625" style="103" customWidth="1"/>
    <col min="5623" max="5623" width="9.140625" style="103"/>
    <col min="5624" max="5626" width="12.7109375" style="103" customWidth="1"/>
    <col min="5627" max="5869" width="9.140625" style="103"/>
    <col min="5870" max="5870" width="21.7109375" style="103" customWidth="1"/>
    <col min="5871" max="5873" width="10.7109375" style="103" customWidth="1"/>
    <col min="5874" max="5874" width="13.140625" style="103" customWidth="1"/>
    <col min="5875" max="5875" width="13.28515625" style="103" customWidth="1"/>
    <col min="5876" max="5876" width="12" style="103" bestFit="1" customWidth="1"/>
    <col min="5877" max="5877" width="12.42578125" style="103" customWidth="1"/>
    <col min="5878" max="5878" width="12.140625" style="103" customWidth="1"/>
    <col min="5879" max="5879" width="9.140625" style="103"/>
    <col min="5880" max="5882" width="12.7109375" style="103" customWidth="1"/>
    <col min="5883" max="6125" width="9.140625" style="103"/>
    <col min="6126" max="6126" width="21.7109375" style="103" customWidth="1"/>
    <col min="6127" max="6129" width="10.7109375" style="103" customWidth="1"/>
    <col min="6130" max="6130" width="13.140625" style="103" customWidth="1"/>
    <col min="6131" max="6131" width="13.28515625" style="103" customWidth="1"/>
    <col min="6132" max="6132" width="12" style="103" bestFit="1" customWidth="1"/>
    <col min="6133" max="6133" width="12.42578125" style="103" customWidth="1"/>
    <col min="6134" max="6134" width="12.140625" style="103" customWidth="1"/>
    <col min="6135" max="6135" width="9.140625" style="103"/>
    <col min="6136" max="6138" width="12.7109375" style="103" customWidth="1"/>
    <col min="6139" max="6381" width="9.140625" style="103"/>
    <col min="6382" max="6382" width="21.7109375" style="103" customWidth="1"/>
    <col min="6383" max="6385" width="10.7109375" style="103" customWidth="1"/>
    <col min="6386" max="6386" width="13.140625" style="103" customWidth="1"/>
    <col min="6387" max="6387" width="13.28515625" style="103" customWidth="1"/>
    <col min="6388" max="6388" width="12" style="103" bestFit="1" customWidth="1"/>
    <col min="6389" max="6389" width="12.42578125" style="103" customWidth="1"/>
    <col min="6390" max="6390" width="12.140625" style="103" customWidth="1"/>
    <col min="6391" max="6391" width="9.140625" style="103"/>
    <col min="6392" max="6394" width="12.7109375" style="103" customWidth="1"/>
    <col min="6395" max="6637" width="9.140625" style="103"/>
    <col min="6638" max="6638" width="21.7109375" style="103" customWidth="1"/>
    <col min="6639" max="6641" width="10.7109375" style="103" customWidth="1"/>
    <col min="6642" max="6642" width="13.140625" style="103" customWidth="1"/>
    <col min="6643" max="6643" width="13.28515625" style="103" customWidth="1"/>
    <col min="6644" max="6644" width="12" style="103" bestFit="1" customWidth="1"/>
    <col min="6645" max="6645" width="12.42578125" style="103" customWidth="1"/>
    <col min="6646" max="6646" width="12.140625" style="103" customWidth="1"/>
    <col min="6647" max="6647" width="9.140625" style="103"/>
    <col min="6648" max="6650" width="12.7109375" style="103" customWidth="1"/>
    <col min="6651" max="6893" width="9.140625" style="103"/>
    <col min="6894" max="6894" width="21.7109375" style="103" customWidth="1"/>
    <col min="6895" max="6897" width="10.7109375" style="103" customWidth="1"/>
    <col min="6898" max="6898" width="13.140625" style="103" customWidth="1"/>
    <col min="6899" max="6899" width="13.28515625" style="103" customWidth="1"/>
    <col min="6900" max="6900" width="12" style="103" bestFit="1" customWidth="1"/>
    <col min="6901" max="6901" width="12.42578125" style="103" customWidth="1"/>
    <col min="6902" max="6902" width="12.140625" style="103" customWidth="1"/>
    <col min="6903" max="6903" width="9.140625" style="103"/>
    <col min="6904" max="6906" width="12.7109375" style="103" customWidth="1"/>
    <col min="6907" max="7149" width="9.140625" style="103"/>
    <col min="7150" max="7150" width="21.7109375" style="103" customWidth="1"/>
    <col min="7151" max="7153" width="10.7109375" style="103" customWidth="1"/>
    <col min="7154" max="7154" width="13.140625" style="103" customWidth="1"/>
    <col min="7155" max="7155" width="13.28515625" style="103" customWidth="1"/>
    <col min="7156" max="7156" width="12" style="103" bestFit="1" customWidth="1"/>
    <col min="7157" max="7157" width="12.42578125" style="103" customWidth="1"/>
    <col min="7158" max="7158" width="12.140625" style="103" customWidth="1"/>
    <col min="7159" max="7159" width="9.140625" style="103"/>
    <col min="7160" max="7162" width="12.7109375" style="103" customWidth="1"/>
    <col min="7163" max="7405" width="9.140625" style="103"/>
    <col min="7406" max="7406" width="21.7109375" style="103" customWidth="1"/>
    <col min="7407" max="7409" width="10.7109375" style="103" customWidth="1"/>
    <col min="7410" max="7410" width="13.140625" style="103" customWidth="1"/>
    <col min="7411" max="7411" width="13.28515625" style="103" customWidth="1"/>
    <col min="7412" max="7412" width="12" style="103" bestFit="1" customWidth="1"/>
    <col min="7413" max="7413" width="12.42578125" style="103" customWidth="1"/>
    <col min="7414" max="7414" width="12.140625" style="103" customWidth="1"/>
    <col min="7415" max="7415" width="9.140625" style="103"/>
    <col min="7416" max="7418" width="12.7109375" style="103" customWidth="1"/>
    <col min="7419" max="7661" width="9.140625" style="103"/>
    <col min="7662" max="7662" width="21.7109375" style="103" customWidth="1"/>
    <col min="7663" max="7665" width="10.7109375" style="103" customWidth="1"/>
    <col min="7666" max="7666" width="13.140625" style="103" customWidth="1"/>
    <col min="7667" max="7667" width="13.28515625" style="103" customWidth="1"/>
    <col min="7668" max="7668" width="12" style="103" bestFit="1" customWidth="1"/>
    <col min="7669" max="7669" width="12.42578125" style="103" customWidth="1"/>
    <col min="7670" max="7670" width="12.140625" style="103" customWidth="1"/>
    <col min="7671" max="7671" width="9.140625" style="103"/>
    <col min="7672" max="7674" width="12.7109375" style="103" customWidth="1"/>
    <col min="7675" max="7917" width="9.140625" style="103"/>
    <col min="7918" max="7918" width="21.7109375" style="103" customWidth="1"/>
    <col min="7919" max="7921" width="10.7109375" style="103" customWidth="1"/>
    <col min="7922" max="7922" width="13.140625" style="103" customWidth="1"/>
    <col min="7923" max="7923" width="13.28515625" style="103" customWidth="1"/>
    <col min="7924" max="7924" width="12" style="103" bestFit="1" customWidth="1"/>
    <col min="7925" max="7925" width="12.42578125" style="103" customWidth="1"/>
    <col min="7926" max="7926" width="12.140625" style="103" customWidth="1"/>
    <col min="7927" max="7927" width="9.140625" style="103"/>
    <col min="7928" max="7930" width="12.7109375" style="103" customWidth="1"/>
    <col min="7931" max="8173" width="9.140625" style="103"/>
    <col min="8174" max="8174" width="21.7109375" style="103" customWidth="1"/>
    <col min="8175" max="8177" width="10.7109375" style="103" customWidth="1"/>
    <col min="8178" max="8178" width="13.140625" style="103" customWidth="1"/>
    <col min="8179" max="8179" width="13.28515625" style="103" customWidth="1"/>
    <col min="8180" max="8180" width="12" style="103" bestFit="1" customWidth="1"/>
    <col min="8181" max="8181" width="12.42578125" style="103" customWidth="1"/>
    <col min="8182" max="8182" width="12.140625" style="103" customWidth="1"/>
    <col min="8183" max="8183" width="9.140625" style="103"/>
    <col min="8184" max="8186" width="12.7109375" style="103" customWidth="1"/>
    <col min="8187" max="8429" width="9.140625" style="103"/>
    <col min="8430" max="8430" width="21.7109375" style="103" customWidth="1"/>
    <col min="8431" max="8433" width="10.7109375" style="103" customWidth="1"/>
    <col min="8434" max="8434" width="13.140625" style="103" customWidth="1"/>
    <col min="8435" max="8435" width="13.28515625" style="103" customWidth="1"/>
    <col min="8436" max="8436" width="12" style="103" bestFit="1" customWidth="1"/>
    <col min="8437" max="8437" width="12.42578125" style="103" customWidth="1"/>
    <col min="8438" max="8438" width="12.140625" style="103" customWidth="1"/>
    <col min="8439" max="8439" width="9.140625" style="103"/>
    <col min="8440" max="8442" width="12.7109375" style="103" customWidth="1"/>
    <col min="8443" max="8685" width="9.140625" style="103"/>
    <col min="8686" max="8686" width="21.7109375" style="103" customWidth="1"/>
    <col min="8687" max="8689" width="10.7109375" style="103" customWidth="1"/>
    <col min="8690" max="8690" width="13.140625" style="103" customWidth="1"/>
    <col min="8691" max="8691" width="13.28515625" style="103" customWidth="1"/>
    <col min="8692" max="8692" width="12" style="103" bestFit="1" customWidth="1"/>
    <col min="8693" max="8693" width="12.42578125" style="103" customWidth="1"/>
    <col min="8694" max="8694" width="12.140625" style="103" customWidth="1"/>
    <col min="8695" max="8695" width="9.140625" style="103"/>
    <col min="8696" max="8698" width="12.7109375" style="103" customWidth="1"/>
    <col min="8699" max="8941" width="9.140625" style="103"/>
    <col min="8942" max="8942" width="21.7109375" style="103" customWidth="1"/>
    <col min="8943" max="8945" width="10.7109375" style="103" customWidth="1"/>
    <col min="8946" max="8946" width="13.140625" style="103" customWidth="1"/>
    <col min="8947" max="8947" width="13.28515625" style="103" customWidth="1"/>
    <col min="8948" max="8948" width="12" style="103" bestFit="1" customWidth="1"/>
    <col min="8949" max="8949" width="12.42578125" style="103" customWidth="1"/>
    <col min="8950" max="8950" width="12.140625" style="103" customWidth="1"/>
    <col min="8951" max="8951" width="9.140625" style="103"/>
    <col min="8952" max="8954" width="12.7109375" style="103" customWidth="1"/>
    <col min="8955" max="9197" width="9.140625" style="103"/>
    <col min="9198" max="9198" width="21.7109375" style="103" customWidth="1"/>
    <col min="9199" max="9201" width="10.7109375" style="103" customWidth="1"/>
    <col min="9202" max="9202" width="13.140625" style="103" customWidth="1"/>
    <col min="9203" max="9203" width="13.28515625" style="103" customWidth="1"/>
    <col min="9204" max="9204" width="12" style="103" bestFit="1" customWidth="1"/>
    <col min="9205" max="9205" width="12.42578125" style="103" customWidth="1"/>
    <col min="9206" max="9206" width="12.140625" style="103" customWidth="1"/>
    <col min="9207" max="9207" width="9.140625" style="103"/>
    <col min="9208" max="9210" width="12.7109375" style="103" customWidth="1"/>
    <col min="9211" max="9453" width="9.140625" style="103"/>
    <col min="9454" max="9454" width="21.7109375" style="103" customWidth="1"/>
    <col min="9455" max="9457" width="10.7109375" style="103" customWidth="1"/>
    <col min="9458" max="9458" width="13.140625" style="103" customWidth="1"/>
    <col min="9459" max="9459" width="13.28515625" style="103" customWidth="1"/>
    <col min="9460" max="9460" width="12" style="103" bestFit="1" customWidth="1"/>
    <col min="9461" max="9461" width="12.42578125" style="103" customWidth="1"/>
    <col min="9462" max="9462" width="12.140625" style="103" customWidth="1"/>
    <col min="9463" max="9463" width="9.140625" style="103"/>
    <col min="9464" max="9466" width="12.7109375" style="103" customWidth="1"/>
    <col min="9467" max="9709" width="9.140625" style="103"/>
    <col min="9710" max="9710" width="21.7109375" style="103" customWidth="1"/>
    <col min="9711" max="9713" width="10.7109375" style="103" customWidth="1"/>
    <col min="9714" max="9714" width="13.140625" style="103" customWidth="1"/>
    <col min="9715" max="9715" width="13.28515625" style="103" customWidth="1"/>
    <col min="9716" max="9716" width="12" style="103" bestFit="1" customWidth="1"/>
    <col min="9717" max="9717" width="12.42578125" style="103" customWidth="1"/>
    <col min="9718" max="9718" width="12.140625" style="103" customWidth="1"/>
    <col min="9719" max="9719" width="9.140625" style="103"/>
    <col min="9720" max="9722" width="12.7109375" style="103" customWidth="1"/>
    <col min="9723" max="9965" width="9.140625" style="103"/>
    <col min="9966" max="9966" width="21.7109375" style="103" customWidth="1"/>
    <col min="9967" max="9969" width="10.7109375" style="103" customWidth="1"/>
    <col min="9970" max="9970" width="13.140625" style="103" customWidth="1"/>
    <col min="9971" max="9971" width="13.28515625" style="103" customWidth="1"/>
    <col min="9972" max="9972" width="12" style="103" bestFit="1" customWidth="1"/>
    <col min="9973" max="9973" width="12.42578125" style="103" customWidth="1"/>
    <col min="9974" max="9974" width="12.140625" style="103" customWidth="1"/>
    <col min="9975" max="9975" width="9.140625" style="103"/>
    <col min="9976" max="9978" width="12.7109375" style="103" customWidth="1"/>
    <col min="9979" max="10221" width="9.140625" style="103"/>
    <col min="10222" max="10222" width="21.7109375" style="103" customWidth="1"/>
    <col min="10223" max="10225" width="10.7109375" style="103" customWidth="1"/>
    <col min="10226" max="10226" width="13.140625" style="103" customWidth="1"/>
    <col min="10227" max="10227" width="13.28515625" style="103" customWidth="1"/>
    <col min="10228" max="10228" width="12" style="103" bestFit="1" customWidth="1"/>
    <col min="10229" max="10229" width="12.42578125" style="103" customWidth="1"/>
    <col min="10230" max="10230" width="12.140625" style="103" customWidth="1"/>
    <col min="10231" max="10231" width="9.140625" style="103"/>
    <col min="10232" max="10234" width="12.7109375" style="103" customWidth="1"/>
    <col min="10235" max="10477" width="9.140625" style="103"/>
    <col min="10478" max="10478" width="21.7109375" style="103" customWidth="1"/>
    <col min="10479" max="10481" width="10.7109375" style="103" customWidth="1"/>
    <col min="10482" max="10482" width="13.140625" style="103" customWidth="1"/>
    <col min="10483" max="10483" width="13.28515625" style="103" customWidth="1"/>
    <col min="10484" max="10484" width="12" style="103" bestFit="1" customWidth="1"/>
    <col min="10485" max="10485" width="12.42578125" style="103" customWidth="1"/>
    <col min="10486" max="10486" width="12.140625" style="103" customWidth="1"/>
    <col min="10487" max="10487" width="9.140625" style="103"/>
    <col min="10488" max="10490" width="12.7109375" style="103" customWidth="1"/>
    <col min="10491" max="10733" width="9.140625" style="103"/>
    <col min="10734" max="10734" width="21.7109375" style="103" customWidth="1"/>
    <col min="10735" max="10737" width="10.7109375" style="103" customWidth="1"/>
    <col min="10738" max="10738" width="13.140625" style="103" customWidth="1"/>
    <col min="10739" max="10739" width="13.28515625" style="103" customWidth="1"/>
    <col min="10740" max="10740" width="12" style="103" bestFit="1" customWidth="1"/>
    <col min="10741" max="10741" width="12.42578125" style="103" customWidth="1"/>
    <col min="10742" max="10742" width="12.140625" style="103" customWidth="1"/>
    <col min="10743" max="10743" width="9.140625" style="103"/>
    <col min="10744" max="10746" width="12.7109375" style="103" customWidth="1"/>
    <col min="10747" max="10989" width="9.140625" style="103"/>
    <col min="10990" max="10990" width="21.7109375" style="103" customWidth="1"/>
    <col min="10991" max="10993" width="10.7109375" style="103" customWidth="1"/>
    <col min="10994" max="10994" width="13.140625" style="103" customWidth="1"/>
    <col min="10995" max="10995" width="13.28515625" style="103" customWidth="1"/>
    <col min="10996" max="10996" width="12" style="103" bestFit="1" customWidth="1"/>
    <col min="10997" max="10997" width="12.42578125" style="103" customWidth="1"/>
    <col min="10998" max="10998" width="12.140625" style="103" customWidth="1"/>
    <col min="10999" max="10999" width="9.140625" style="103"/>
    <col min="11000" max="11002" width="12.7109375" style="103" customWidth="1"/>
    <col min="11003" max="11245" width="9.140625" style="103"/>
    <col min="11246" max="11246" width="21.7109375" style="103" customWidth="1"/>
    <col min="11247" max="11249" width="10.7109375" style="103" customWidth="1"/>
    <col min="11250" max="11250" width="13.140625" style="103" customWidth="1"/>
    <col min="11251" max="11251" width="13.28515625" style="103" customWidth="1"/>
    <col min="11252" max="11252" width="12" style="103" bestFit="1" customWidth="1"/>
    <col min="11253" max="11253" width="12.42578125" style="103" customWidth="1"/>
    <col min="11254" max="11254" width="12.140625" style="103" customWidth="1"/>
    <col min="11255" max="11255" width="9.140625" style="103"/>
    <col min="11256" max="11258" width="12.7109375" style="103" customWidth="1"/>
    <col min="11259" max="11501" width="9.140625" style="103"/>
    <col min="11502" max="11502" width="21.7109375" style="103" customWidth="1"/>
    <col min="11503" max="11505" width="10.7109375" style="103" customWidth="1"/>
    <col min="11506" max="11506" width="13.140625" style="103" customWidth="1"/>
    <col min="11507" max="11507" width="13.28515625" style="103" customWidth="1"/>
    <col min="11508" max="11508" width="12" style="103" bestFit="1" customWidth="1"/>
    <col min="11509" max="11509" width="12.42578125" style="103" customWidth="1"/>
    <col min="11510" max="11510" width="12.140625" style="103" customWidth="1"/>
    <col min="11511" max="11511" width="9.140625" style="103"/>
    <col min="11512" max="11514" width="12.7109375" style="103" customWidth="1"/>
    <col min="11515" max="11757" width="9.140625" style="103"/>
    <col min="11758" max="11758" width="21.7109375" style="103" customWidth="1"/>
    <col min="11759" max="11761" width="10.7109375" style="103" customWidth="1"/>
    <col min="11762" max="11762" width="13.140625" style="103" customWidth="1"/>
    <col min="11763" max="11763" width="13.28515625" style="103" customWidth="1"/>
    <col min="11764" max="11764" width="12" style="103" bestFit="1" customWidth="1"/>
    <col min="11765" max="11765" width="12.42578125" style="103" customWidth="1"/>
    <col min="11766" max="11766" width="12.140625" style="103" customWidth="1"/>
    <col min="11767" max="11767" width="9.140625" style="103"/>
    <col min="11768" max="11770" width="12.7109375" style="103" customWidth="1"/>
    <col min="11771" max="12013" width="9.140625" style="103"/>
    <col min="12014" max="12014" width="21.7109375" style="103" customWidth="1"/>
    <col min="12015" max="12017" width="10.7109375" style="103" customWidth="1"/>
    <col min="12018" max="12018" width="13.140625" style="103" customWidth="1"/>
    <col min="12019" max="12019" width="13.28515625" style="103" customWidth="1"/>
    <col min="12020" max="12020" width="12" style="103" bestFit="1" customWidth="1"/>
    <col min="12021" max="12021" width="12.42578125" style="103" customWidth="1"/>
    <col min="12022" max="12022" width="12.140625" style="103" customWidth="1"/>
    <col min="12023" max="12023" width="9.140625" style="103"/>
    <col min="12024" max="12026" width="12.7109375" style="103" customWidth="1"/>
    <col min="12027" max="12269" width="9.140625" style="103"/>
    <col min="12270" max="12270" width="21.7109375" style="103" customWidth="1"/>
    <col min="12271" max="12273" width="10.7109375" style="103" customWidth="1"/>
    <col min="12274" max="12274" width="13.140625" style="103" customWidth="1"/>
    <col min="12275" max="12275" width="13.28515625" style="103" customWidth="1"/>
    <col min="12276" max="12276" width="12" style="103" bestFit="1" customWidth="1"/>
    <col min="12277" max="12277" width="12.42578125" style="103" customWidth="1"/>
    <col min="12278" max="12278" width="12.140625" style="103" customWidth="1"/>
    <col min="12279" max="12279" width="9.140625" style="103"/>
    <col min="12280" max="12282" width="12.7109375" style="103" customWidth="1"/>
    <col min="12283" max="12525" width="9.140625" style="103"/>
    <col min="12526" max="12526" width="21.7109375" style="103" customWidth="1"/>
    <col min="12527" max="12529" width="10.7109375" style="103" customWidth="1"/>
    <col min="12530" max="12530" width="13.140625" style="103" customWidth="1"/>
    <col min="12531" max="12531" width="13.28515625" style="103" customWidth="1"/>
    <col min="12532" max="12532" width="12" style="103" bestFit="1" customWidth="1"/>
    <col min="12533" max="12533" width="12.42578125" style="103" customWidth="1"/>
    <col min="12534" max="12534" width="12.140625" style="103" customWidth="1"/>
    <col min="12535" max="12535" width="9.140625" style="103"/>
    <col min="12536" max="12538" width="12.7109375" style="103" customWidth="1"/>
    <col min="12539" max="12781" width="9.140625" style="103"/>
    <col min="12782" max="12782" width="21.7109375" style="103" customWidth="1"/>
    <col min="12783" max="12785" width="10.7109375" style="103" customWidth="1"/>
    <col min="12786" max="12786" width="13.140625" style="103" customWidth="1"/>
    <col min="12787" max="12787" width="13.28515625" style="103" customWidth="1"/>
    <col min="12788" max="12788" width="12" style="103" bestFit="1" customWidth="1"/>
    <col min="12789" max="12789" width="12.42578125" style="103" customWidth="1"/>
    <col min="12790" max="12790" width="12.140625" style="103" customWidth="1"/>
    <col min="12791" max="12791" width="9.140625" style="103"/>
    <col min="12792" max="12794" width="12.7109375" style="103" customWidth="1"/>
    <col min="12795" max="13037" width="9.140625" style="103"/>
    <col min="13038" max="13038" width="21.7109375" style="103" customWidth="1"/>
    <col min="13039" max="13041" width="10.7109375" style="103" customWidth="1"/>
    <col min="13042" max="13042" width="13.140625" style="103" customWidth="1"/>
    <col min="13043" max="13043" width="13.28515625" style="103" customWidth="1"/>
    <col min="13044" max="13044" width="12" style="103" bestFit="1" customWidth="1"/>
    <col min="13045" max="13045" width="12.42578125" style="103" customWidth="1"/>
    <col min="13046" max="13046" width="12.140625" style="103" customWidth="1"/>
    <col min="13047" max="13047" width="9.140625" style="103"/>
    <col min="13048" max="13050" width="12.7109375" style="103" customWidth="1"/>
    <col min="13051" max="13293" width="9.140625" style="103"/>
    <col min="13294" max="13294" width="21.7109375" style="103" customWidth="1"/>
    <col min="13295" max="13297" width="10.7109375" style="103" customWidth="1"/>
    <col min="13298" max="13298" width="13.140625" style="103" customWidth="1"/>
    <col min="13299" max="13299" width="13.28515625" style="103" customWidth="1"/>
    <col min="13300" max="13300" width="12" style="103" bestFit="1" customWidth="1"/>
    <col min="13301" max="13301" width="12.42578125" style="103" customWidth="1"/>
    <col min="13302" max="13302" width="12.140625" style="103" customWidth="1"/>
    <col min="13303" max="13303" width="9.140625" style="103"/>
    <col min="13304" max="13306" width="12.7109375" style="103" customWidth="1"/>
    <col min="13307" max="13549" width="9.140625" style="103"/>
    <col min="13550" max="13550" width="21.7109375" style="103" customWidth="1"/>
    <col min="13551" max="13553" width="10.7109375" style="103" customWidth="1"/>
    <col min="13554" max="13554" width="13.140625" style="103" customWidth="1"/>
    <col min="13555" max="13555" width="13.28515625" style="103" customWidth="1"/>
    <col min="13556" max="13556" width="12" style="103" bestFit="1" customWidth="1"/>
    <col min="13557" max="13557" width="12.42578125" style="103" customWidth="1"/>
    <col min="13558" max="13558" width="12.140625" style="103" customWidth="1"/>
    <col min="13559" max="13559" width="9.140625" style="103"/>
    <col min="13560" max="13562" width="12.7109375" style="103" customWidth="1"/>
    <col min="13563" max="13805" width="9.140625" style="103"/>
    <col min="13806" max="13806" width="21.7109375" style="103" customWidth="1"/>
    <col min="13807" max="13809" width="10.7109375" style="103" customWidth="1"/>
    <col min="13810" max="13810" width="13.140625" style="103" customWidth="1"/>
    <col min="13811" max="13811" width="13.28515625" style="103" customWidth="1"/>
    <col min="13812" max="13812" width="12" style="103" bestFit="1" customWidth="1"/>
    <col min="13813" max="13813" width="12.42578125" style="103" customWidth="1"/>
    <col min="13814" max="13814" width="12.140625" style="103" customWidth="1"/>
    <col min="13815" max="13815" width="9.140625" style="103"/>
    <col min="13816" max="13818" width="12.7109375" style="103" customWidth="1"/>
    <col min="13819" max="14061" width="9.140625" style="103"/>
    <col min="14062" max="14062" width="21.7109375" style="103" customWidth="1"/>
    <col min="14063" max="14065" width="10.7109375" style="103" customWidth="1"/>
    <col min="14066" max="14066" width="13.140625" style="103" customWidth="1"/>
    <col min="14067" max="14067" width="13.28515625" style="103" customWidth="1"/>
    <col min="14068" max="14068" width="12" style="103" bestFit="1" customWidth="1"/>
    <col min="14069" max="14069" width="12.42578125" style="103" customWidth="1"/>
    <col min="14070" max="14070" width="12.140625" style="103" customWidth="1"/>
    <col min="14071" max="14071" width="9.140625" style="103"/>
    <col min="14072" max="14074" width="12.7109375" style="103" customWidth="1"/>
    <col min="14075" max="14317" width="9.140625" style="103"/>
    <col min="14318" max="14318" width="21.7109375" style="103" customWidth="1"/>
    <col min="14319" max="14321" width="10.7109375" style="103" customWidth="1"/>
    <col min="14322" max="14322" width="13.140625" style="103" customWidth="1"/>
    <col min="14323" max="14323" width="13.28515625" style="103" customWidth="1"/>
    <col min="14324" max="14324" width="12" style="103" bestFit="1" customWidth="1"/>
    <col min="14325" max="14325" width="12.42578125" style="103" customWidth="1"/>
    <col min="14326" max="14326" width="12.140625" style="103" customWidth="1"/>
    <col min="14327" max="14327" width="9.140625" style="103"/>
    <col min="14328" max="14330" width="12.7109375" style="103" customWidth="1"/>
    <col min="14331" max="14573" width="9.140625" style="103"/>
    <col min="14574" max="14574" width="21.7109375" style="103" customWidth="1"/>
    <col min="14575" max="14577" width="10.7109375" style="103" customWidth="1"/>
    <col min="14578" max="14578" width="13.140625" style="103" customWidth="1"/>
    <col min="14579" max="14579" width="13.28515625" style="103" customWidth="1"/>
    <col min="14580" max="14580" width="12" style="103" bestFit="1" customWidth="1"/>
    <col min="14581" max="14581" width="12.42578125" style="103" customWidth="1"/>
    <col min="14582" max="14582" width="12.140625" style="103" customWidth="1"/>
    <col min="14583" max="14583" width="9.140625" style="103"/>
    <col min="14584" max="14586" width="12.7109375" style="103" customWidth="1"/>
    <col min="14587" max="14829" width="9.140625" style="103"/>
    <col min="14830" max="14830" width="21.7109375" style="103" customWidth="1"/>
    <col min="14831" max="14833" width="10.7109375" style="103" customWidth="1"/>
    <col min="14834" max="14834" width="13.140625" style="103" customWidth="1"/>
    <col min="14835" max="14835" width="13.28515625" style="103" customWidth="1"/>
    <col min="14836" max="14836" width="12" style="103" bestFit="1" customWidth="1"/>
    <col min="14837" max="14837" width="12.42578125" style="103" customWidth="1"/>
    <col min="14838" max="14838" width="12.140625" style="103" customWidth="1"/>
    <col min="14839" max="14839" width="9.140625" style="103"/>
    <col min="14840" max="14842" width="12.7109375" style="103" customWidth="1"/>
    <col min="14843" max="15085" width="9.140625" style="103"/>
    <col min="15086" max="15086" width="21.7109375" style="103" customWidth="1"/>
    <col min="15087" max="15089" width="10.7109375" style="103" customWidth="1"/>
    <col min="15090" max="15090" width="13.140625" style="103" customWidth="1"/>
    <col min="15091" max="15091" width="13.28515625" style="103" customWidth="1"/>
    <col min="15092" max="15092" width="12" style="103" bestFit="1" customWidth="1"/>
    <col min="15093" max="15093" width="12.42578125" style="103" customWidth="1"/>
    <col min="15094" max="15094" width="12.140625" style="103" customWidth="1"/>
    <col min="15095" max="15095" width="9.140625" style="103"/>
    <col min="15096" max="15098" width="12.7109375" style="103" customWidth="1"/>
    <col min="15099" max="15341" width="9.140625" style="103"/>
    <col min="15342" max="15342" width="21.7109375" style="103" customWidth="1"/>
    <col min="15343" max="15345" width="10.7109375" style="103" customWidth="1"/>
    <col min="15346" max="15346" width="13.140625" style="103" customWidth="1"/>
    <col min="15347" max="15347" width="13.28515625" style="103" customWidth="1"/>
    <col min="15348" max="15348" width="12" style="103" bestFit="1" customWidth="1"/>
    <col min="15349" max="15349" width="12.42578125" style="103" customWidth="1"/>
    <col min="15350" max="15350" width="12.140625" style="103" customWidth="1"/>
    <col min="15351" max="15351" width="9.140625" style="103"/>
    <col min="15352" max="15354" width="12.7109375" style="103" customWidth="1"/>
    <col min="15355" max="15597" width="9.140625" style="103"/>
    <col min="15598" max="15598" width="21.7109375" style="103" customWidth="1"/>
    <col min="15599" max="15601" width="10.7109375" style="103" customWidth="1"/>
    <col min="15602" max="15602" width="13.140625" style="103" customWidth="1"/>
    <col min="15603" max="15603" width="13.28515625" style="103" customWidth="1"/>
    <col min="15604" max="15604" width="12" style="103" bestFit="1" customWidth="1"/>
    <col min="15605" max="15605" width="12.42578125" style="103" customWidth="1"/>
    <col min="15606" max="15606" width="12.140625" style="103" customWidth="1"/>
    <col min="15607" max="15607" width="9.140625" style="103"/>
    <col min="15608" max="15610" width="12.7109375" style="103" customWidth="1"/>
    <col min="15611" max="15853" width="9.140625" style="103"/>
    <col min="15854" max="15854" width="21.7109375" style="103" customWidth="1"/>
    <col min="15855" max="15857" width="10.7109375" style="103" customWidth="1"/>
    <col min="15858" max="15858" width="13.140625" style="103" customWidth="1"/>
    <col min="15859" max="15859" width="13.28515625" style="103" customWidth="1"/>
    <col min="15860" max="15860" width="12" style="103" bestFit="1" customWidth="1"/>
    <col min="15861" max="15861" width="12.42578125" style="103" customWidth="1"/>
    <col min="15862" max="15862" width="12.140625" style="103" customWidth="1"/>
    <col min="15863" max="15863" width="9.140625" style="103"/>
    <col min="15864" max="15866" width="12.7109375" style="103" customWidth="1"/>
    <col min="15867" max="16109" width="9.140625" style="103"/>
    <col min="16110" max="16110" width="21.7109375" style="103" customWidth="1"/>
    <col min="16111" max="16113" width="10.7109375" style="103" customWidth="1"/>
    <col min="16114" max="16114" width="13.140625" style="103" customWidth="1"/>
    <col min="16115" max="16115" width="13.28515625" style="103" customWidth="1"/>
    <col min="16116" max="16116" width="12" style="103" bestFit="1" customWidth="1"/>
    <col min="16117" max="16117" width="12.42578125" style="103" customWidth="1"/>
    <col min="16118" max="16118" width="12.140625" style="103" customWidth="1"/>
    <col min="16119" max="16119" width="9.140625" style="103"/>
    <col min="16120" max="16122" width="12.7109375" style="103" customWidth="1"/>
    <col min="16123" max="16384" width="9.140625" style="103"/>
  </cols>
  <sheetData>
    <row r="2" spans="2:24" ht="15" customHeight="1" x14ac:dyDescent="0.25">
      <c r="B2" s="409" t="s">
        <v>150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2:24" ht="15" customHeight="1" x14ac:dyDescent="0.25"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2:24" ht="18.75" customHeight="1" x14ac:dyDescent="0.25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2:24" ht="30" customHeight="1" x14ac:dyDescent="0.25">
      <c r="B5" s="280" t="s">
        <v>193</v>
      </c>
      <c r="C5" s="410" t="str">
        <f>'Planilha Geral'!C2:E2</f>
        <v>Serviços de recuperação de estradas não pavimentadas com aplicação de aditivo permutador iônico de solos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2"/>
    </row>
    <row r="6" spans="2:24" ht="36.75" customHeight="1" x14ac:dyDescent="0.25">
      <c r="B6" s="280" t="s">
        <v>163</v>
      </c>
      <c r="C6" s="413" t="str">
        <f>'Planilha Geral'!C3:E3</f>
        <v>Estrada da Serra Palmital Alto Lage, Estrada de Acesso a Serra da Farinha, Estrada de acesso a Mutum, Estrada de Queixada, Estrada Serra dois Irmãos para Ibituba, Estrada de Ibituba para Santa Rosa, Estrada de Ibituba para Monjolo, Estrada de Monjolo para ES-165, Estrada de Crisciuma via Bananal.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5"/>
    </row>
    <row r="7" spans="2:24" ht="35.1" customHeight="1" x14ac:dyDescent="0.25">
      <c r="B7" s="416" t="s">
        <v>151</v>
      </c>
      <c r="C7" s="117" t="s">
        <v>152</v>
      </c>
      <c r="D7" s="416" t="s">
        <v>199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</row>
    <row r="8" spans="2:24" ht="35.1" customHeight="1" x14ac:dyDescent="0.25">
      <c r="B8" s="416"/>
      <c r="C8" s="117" t="s">
        <v>153</v>
      </c>
      <c r="D8" s="180">
        <v>1</v>
      </c>
      <c r="E8" s="180">
        <v>2</v>
      </c>
      <c r="F8" s="180">
        <v>3</v>
      </c>
      <c r="G8" s="180">
        <v>4</v>
      </c>
      <c r="H8" s="180">
        <v>5</v>
      </c>
      <c r="I8" s="180">
        <v>6</v>
      </c>
      <c r="J8" s="180">
        <v>7</v>
      </c>
      <c r="K8" s="180">
        <v>8</v>
      </c>
      <c r="L8" s="180">
        <v>9</v>
      </c>
      <c r="M8" s="180">
        <v>10</v>
      </c>
      <c r="N8" s="180">
        <v>11</v>
      </c>
      <c r="O8" s="180">
        <v>12</v>
      </c>
      <c r="P8" s="180">
        <v>13</v>
      </c>
      <c r="Q8" s="180">
        <v>14</v>
      </c>
    </row>
    <row r="9" spans="2:24" ht="45" customHeight="1" x14ac:dyDescent="0.25">
      <c r="B9" s="405" t="s">
        <v>65</v>
      </c>
      <c r="C9" s="407">
        <v>1900567.15</v>
      </c>
      <c r="D9" s="109">
        <f t="shared" ref="D9:K9" si="0">D10*$C$9</f>
        <v>209062.38649999999</v>
      </c>
      <c r="E9" s="109">
        <f t="shared" si="0"/>
        <v>342102.087</v>
      </c>
      <c r="F9" s="109">
        <f t="shared" si="0"/>
        <v>361107.7585</v>
      </c>
      <c r="G9" s="109">
        <f t="shared" si="0"/>
        <v>342102.087</v>
      </c>
      <c r="H9" s="109">
        <f t="shared" si="0"/>
        <v>171051.0435</v>
      </c>
      <c r="I9" s="109">
        <f t="shared" si="0"/>
        <v>171051.0435</v>
      </c>
      <c r="J9" s="109">
        <f t="shared" si="0"/>
        <v>152045.372</v>
      </c>
      <c r="K9" s="109">
        <f t="shared" si="0"/>
        <v>152045.372</v>
      </c>
      <c r="L9" s="109"/>
      <c r="M9" s="109"/>
      <c r="N9" s="109"/>
      <c r="O9" s="109"/>
      <c r="P9" s="109"/>
      <c r="Q9" s="109"/>
      <c r="R9" s="300">
        <f>SUM(D9:Q9)</f>
        <v>1900567.1499999997</v>
      </c>
      <c r="X9" s="104"/>
    </row>
    <row r="10" spans="2:24" ht="45" customHeight="1" x14ac:dyDescent="0.25">
      <c r="B10" s="406"/>
      <c r="C10" s="408"/>
      <c r="D10" s="118">
        <v>0.11</v>
      </c>
      <c r="E10" s="118">
        <v>0.18</v>
      </c>
      <c r="F10" s="118">
        <v>0.19</v>
      </c>
      <c r="G10" s="118">
        <v>0.18</v>
      </c>
      <c r="H10" s="118">
        <v>0.09</v>
      </c>
      <c r="I10" s="118">
        <v>0.09</v>
      </c>
      <c r="J10" s="118">
        <v>0.08</v>
      </c>
      <c r="K10" s="118">
        <v>0.08</v>
      </c>
      <c r="L10" s="111"/>
      <c r="M10" s="111"/>
      <c r="N10" s="111"/>
      <c r="O10" s="111"/>
      <c r="P10" s="111"/>
      <c r="Q10" s="111"/>
      <c r="R10" s="299">
        <f>SUM(D10:Q10)</f>
        <v>0.99999999999999978</v>
      </c>
    </row>
    <row r="11" spans="2:24" ht="45" customHeight="1" x14ac:dyDescent="0.25">
      <c r="B11" s="421" t="s">
        <v>9</v>
      </c>
      <c r="C11" s="407">
        <v>1805033.35</v>
      </c>
      <c r="D11" s="109">
        <f>D12*$C$11</f>
        <v>288805.33600000001</v>
      </c>
      <c r="E11" s="109">
        <f>E12*$C$11</f>
        <v>162453.00150000001</v>
      </c>
      <c r="F11" s="109">
        <f t="shared" ref="F11:Q11" si="1">F12*$C$11</f>
        <v>180503.33500000002</v>
      </c>
      <c r="G11" s="109">
        <f t="shared" si="1"/>
        <v>162453.00150000001</v>
      </c>
      <c r="H11" s="109">
        <f t="shared" si="1"/>
        <v>162453.00150000001</v>
      </c>
      <c r="I11" s="109">
        <f t="shared" si="1"/>
        <v>162453.00150000001</v>
      </c>
      <c r="J11" s="109">
        <f t="shared" si="1"/>
        <v>90251.66750000001</v>
      </c>
      <c r="K11" s="109">
        <f t="shared" si="1"/>
        <v>90251.66750000001</v>
      </c>
      <c r="L11" s="109">
        <f>L12*$C$11</f>
        <v>90251.66750000001</v>
      </c>
      <c r="M11" s="109">
        <f t="shared" si="1"/>
        <v>90251.66750000001</v>
      </c>
      <c r="N11" s="109">
        <f t="shared" si="1"/>
        <v>90251.66750000001</v>
      </c>
      <c r="O11" s="109">
        <f t="shared" si="1"/>
        <v>90251.66750000001</v>
      </c>
      <c r="P11" s="109">
        <f t="shared" si="1"/>
        <v>72201.334000000003</v>
      </c>
      <c r="Q11" s="109">
        <f t="shared" si="1"/>
        <v>72201.334000000003</v>
      </c>
      <c r="R11" s="300">
        <f>SUM(D11:Q11)</f>
        <v>1805033.35</v>
      </c>
      <c r="X11" s="104"/>
    </row>
    <row r="12" spans="2:24" ht="45" customHeight="1" x14ac:dyDescent="0.25">
      <c r="B12" s="422"/>
      <c r="C12" s="408"/>
      <c r="D12" s="118">
        <v>0.16</v>
      </c>
      <c r="E12" s="118">
        <v>0.09</v>
      </c>
      <c r="F12" s="118">
        <v>0.1</v>
      </c>
      <c r="G12" s="118">
        <v>0.09</v>
      </c>
      <c r="H12" s="118">
        <v>0.09</v>
      </c>
      <c r="I12" s="118">
        <v>0.09</v>
      </c>
      <c r="J12" s="118">
        <v>0.05</v>
      </c>
      <c r="K12" s="118">
        <v>0.05</v>
      </c>
      <c r="L12" s="118">
        <v>0.05</v>
      </c>
      <c r="M12" s="118">
        <v>0.05</v>
      </c>
      <c r="N12" s="118">
        <v>0.05</v>
      </c>
      <c r="O12" s="118">
        <v>0.05</v>
      </c>
      <c r="P12" s="118">
        <v>0.04</v>
      </c>
      <c r="Q12" s="118">
        <v>0.04</v>
      </c>
      <c r="R12" s="301">
        <f>SUM(D12:Q12)</f>
        <v>1.0000000000000002</v>
      </c>
    </row>
    <row r="13" spans="2:24" ht="45" customHeight="1" x14ac:dyDescent="0.25">
      <c r="B13" s="421" t="s">
        <v>145</v>
      </c>
      <c r="C13" s="407">
        <v>720873.06</v>
      </c>
      <c r="D13" s="109">
        <f t="shared" ref="D13:M13" si="2">D14*$C$13</f>
        <v>144174.61200000002</v>
      </c>
      <c r="E13" s="109">
        <f t="shared" si="2"/>
        <v>136965.88140000001</v>
      </c>
      <c r="F13" s="109">
        <f t="shared" si="2"/>
        <v>115339.68960000001</v>
      </c>
      <c r="G13" s="109">
        <f t="shared" si="2"/>
        <v>43252.383600000001</v>
      </c>
      <c r="H13" s="109">
        <f t="shared" si="2"/>
        <v>36043.653000000006</v>
      </c>
      <c r="I13" s="112">
        <f t="shared" si="2"/>
        <v>36043.653000000006</v>
      </c>
      <c r="J13" s="112">
        <f t="shared" si="2"/>
        <v>28834.922400000003</v>
      </c>
      <c r="K13" s="112">
        <f t="shared" si="2"/>
        <v>64878.575400000002</v>
      </c>
      <c r="L13" s="109">
        <f t="shared" si="2"/>
        <v>57669.844800000006</v>
      </c>
      <c r="M13" s="109">
        <f t="shared" si="2"/>
        <v>57669.844800000006</v>
      </c>
      <c r="N13" s="109"/>
      <c r="O13" s="109"/>
      <c r="P13" s="109"/>
      <c r="Q13" s="112"/>
      <c r="R13" s="300">
        <f>SUM(D13:Q13)</f>
        <v>720873.05999999994</v>
      </c>
      <c r="X13" s="104"/>
    </row>
    <row r="14" spans="2:24" ht="45" customHeight="1" x14ac:dyDescent="0.25">
      <c r="B14" s="422"/>
      <c r="C14" s="408"/>
      <c r="D14" s="118">
        <v>0.2</v>
      </c>
      <c r="E14" s="118">
        <v>0.19</v>
      </c>
      <c r="F14" s="118">
        <v>0.16</v>
      </c>
      <c r="G14" s="118">
        <v>0.06</v>
      </c>
      <c r="H14" s="118">
        <v>0.05</v>
      </c>
      <c r="I14" s="118">
        <v>0.05</v>
      </c>
      <c r="J14" s="118">
        <v>0.04</v>
      </c>
      <c r="K14" s="118">
        <v>0.09</v>
      </c>
      <c r="L14" s="118">
        <v>0.08</v>
      </c>
      <c r="M14" s="118">
        <v>0.08</v>
      </c>
      <c r="N14" s="110"/>
      <c r="O14" s="110"/>
      <c r="P14" s="110"/>
      <c r="Q14" s="110"/>
      <c r="R14" s="299">
        <f t="shared" ref="R14:R16" si="3">SUM(D14:Q14)</f>
        <v>1.0000000000000002</v>
      </c>
    </row>
    <row r="15" spans="2:24" ht="45" customHeight="1" x14ac:dyDescent="0.25">
      <c r="B15" s="421" t="s">
        <v>157</v>
      </c>
      <c r="C15" s="407">
        <v>15217071.699999999</v>
      </c>
      <c r="D15" s="109">
        <f>D16*$C$15</f>
        <v>760853.58499999996</v>
      </c>
      <c r="E15" s="109">
        <f t="shared" ref="E15:Q15" si="4">E16*$C$15</f>
        <v>760853.58499999996</v>
      </c>
      <c r="F15" s="109">
        <f t="shared" si="4"/>
        <v>913024.30199999991</v>
      </c>
      <c r="G15" s="109">
        <f t="shared" si="4"/>
        <v>1217365.736</v>
      </c>
      <c r="H15" s="109">
        <f t="shared" si="4"/>
        <v>1521707.17</v>
      </c>
      <c r="I15" s="109">
        <f t="shared" si="4"/>
        <v>1521707.17</v>
      </c>
      <c r="J15" s="109">
        <f t="shared" si="4"/>
        <v>1521707.17</v>
      </c>
      <c r="K15" s="109">
        <f t="shared" si="4"/>
        <v>1521707.17</v>
      </c>
      <c r="L15" s="112">
        <f t="shared" si="4"/>
        <v>1521707.17</v>
      </c>
      <c r="M15" s="112">
        <f t="shared" si="4"/>
        <v>913024.30199999991</v>
      </c>
      <c r="N15" s="109">
        <f t="shared" si="4"/>
        <v>760853.58499999996</v>
      </c>
      <c r="O15" s="109">
        <f t="shared" si="4"/>
        <v>760853.58499999996</v>
      </c>
      <c r="P15" s="109">
        <f t="shared" si="4"/>
        <v>760853.58499999996</v>
      </c>
      <c r="Q15" s="109">
        <f t="shared" si="4"/>
        <v>760853.58499999996</v>
      </c>
      <c r="R15" s="300">
        <f>SUM(D15:Q15)</f>
        <v>15217071.700000003</v>
      </c>
      <c r="X15" s="104"/>
    </row>
    <row r="16" spans="2:24" ht="45" customHeight="1" x14ac:dyDescent="0.25">
      <c r="B16" s="422"/>
      <c r="C16" s="408"/>
      <c r="D16" s="118">
        <v>0.05</v>
      </c>
      <c r="E16" s="118">
        <v>0.05</v>
      </c>
      <c r="F16" s="118">
        <v>0.06</v>
      </c>
      <c r="G16" s="118">
        <v>0.08</v>
      </c>
      <c r="H16" s="118">
        <v>0.1</v>
      </c>
      <c r="I16" s="118">
        <v>0.1</v>
      </c>
      <c r="J16" s="118">
        <v>0.1</v>
      </c>
      <c r="K16" s="118">
        <v>0.1</v>
      </c>
      <c r="L16" s="118">
        <v>0.1</v>
      </c>
      <c r="M16" s="118">
        <v>0.06</v>
      </c>
      <c r="N16" s="118">
        <v>0.05</v>
      </c>
      <c r="O16" s="118">
        <v>0.05</v>
      </c>
      <c r="P16" s="118">
        <v>0.05</v>
      </c>
      <c r="Q16" s="118">
        <v>0.05</v>
      </c>
      <c r="R16" s="299">
        <f t="shared" si="3"/>
        <v>1</v>
      </c>
    </row>
    <row r="17" spans="2:24" ht="45" customHeight="1" x14ac:dyDescent="0.25">
      <c r="B17" s="113" t="s">
        <v>26</v>
      </c>
      <c r="C17" s="302">
        <f>SUM(C9:C16)</f>
        <v>19643545.259999998</v>
      </c>
      <c r="D17" s="115"/>
      <c r="E17" s="115"/>
      <c r="F17" s="115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X17" s="104"/>
    </row>
    <row r="18" spans="2:24" ht="45" customHeight="1" x14ac:dyDescent="0.25">
      <c r="B18" s="417" t="s">
        <v>154</v>
      </c>
      <c r="C18" s="418"/>
      <c r="D18" s="179">
        <f t="shared" ref="D18:Q18" si="5">D15+D13+D11+D9</f>
        <v>1402895.9194999998</v>
      </c>
      <c r="E18" s="179">
        <f>E15+E13+E11+E9+0.01</f>
        <v>1402374.5649000001</v>
      </c>
      <c r="F18" s="179">
        <f>F15+F13+F11+F9+0.01</f>
        <v>1569975.0951</v>
      </c>
      <c r="G18" s="179">
        <f t="shared" si="5"/>
        <v>1765173.2081000002</v>
      </c>
      <c r="H18" s="179">
        <f t="shared" si="5"/>
        <v>1891254.8679999998</v>
      </c>
      <c r="I18" s="179">
        <f t="shared" si="5"/>
        <v>1891254.8679999998</v>
      </c>
      <c r="J18" s="179">
        <f t="shared" si="5"/>
        <v>1792839.1318999999</v>
      </c>
      <c r="K18" s="179">
        <f t="shared" si="5"/>
        <v>1828882.7848999999</v>
      </c>
      <c r="L18" s="179">
        <f>L15+L13+L11+L9-0.01</f>
        <v>1669628.6723</v>
      </c>
      <c r="M18" s="179">
        <f>M15+M13+M11+M9-0.01</f>
        <v>1060945.8043</v>
      </c>
      <c r="N18" s="179">
        <f t="shared" si="5"/>
        <v>851105.25249999994</v>
      </c>
      <c r="O18" s="179">
        <f t="shared" si="5"/>
        <v>851105.25249999994</v>
      </c>
      <c r="P18" s="179">
        <f t="shared" si="5"/>
        <v>833054.91899999999</v>
      </c>
      <c r="Q18" s="179">
        <f t="shared" si="5"/>
        <v>833054.91899999999</v>
      </c>
      <c r="R18" s="346">
        <f>SUM(D18:Q18)</f>
        <v>19643545.260000002</v>
      </c>
      <c r="T18" s="104"/>
    </row>
    <row r="19" spans="2:24" ht="45" hidden="1" customHeight="1" x14ac:dyDescent="0.25">
      <c r="B19" s="417" t="s">
        <v>155</v>
      </c>
      <c r="C19" s="418"/>
      <c r="D19" s="114">
        <f>D18</f>
        <v>1402895.9194999998</v>
      </c>
      <c r="E19" s="114">
        <f>E18+D19</f>
        <v>2805270.4844</v>
      </c>
      <c r="F19" s="114">
        <f t="shared" ref="F19" si="6">F18+E19</f>
        <v>4375245.5795</v>
      </c>
      <c r="G19" s="114">
        <f t="shared" ref="G19:Q19" si="7">G18+F19</f>
        <v>6140418.7876000004</v>
      </c>
      <c r="H19" s="114">
        <f t="shared" si="7"/>
        <v>8031673.6556000002</v>
      </c>
      <c r="I19" s="114">
        <f t="shared" si="7"/>
        <v>9922928.5236000009</v>
      </c>
      <c r="J19" s="114">
        <f t="shared" si="7"/>
        <v>11715767.6555</v>
      </c>
      <c r="K19" s="114">
        <f t="shared" si="7"/>
        <v>13544650.440400001</v>
      </c>
      <c r="L19" s="114">
        <f t="shared" si="7"/>
        <v>15214279.1127</v>
      </c>
      <c r="M19" s="114">
        <f t="shared" si="7"/>
        <v>16275224.916999999</v>
      </c>
      <c r="N19" s="114">
        <f t="shared" si="7"/>
        <v>17126330.169500001</v>
      </c>
      <c r="O19" s="114">
        <f t="shared" si="7"/>
        <v>17977435.422000002</v>
      </c>
      <c r="P19" s="114">
        <f t="shared" si="7"/>
        <v>18810490.341000002</v>
      </c>
      <c r="Q19" s="302">
        <f t="shared" si="7"/>
        <v>19643545.260000002</v>
      </c>
    </row>
    <row r="20" spans="2:24" ht="15" hidden="1" customHeight="1" x14ac:dyDescent="0.25">
      <c r="B20" s="419"/>
      <c r="C20" s="420"/>
      <c r="D20" s="105"/>
      <c r="E20" s="105"/>
      <c r="F20" s="105"/>
      <c r="G20" s="105"/>
    </row>
    <row r="21" spans="2:24" x14ac:dyDescent="0.25">
      <c r="C21" s="106"/>
    </row>
    <row r="23" spans="2:24" x14ac:dyDescent="0.25">
      <c r="C23" s="104"/>
    </row>
    <row r="24" spans="2:24" x14ac:dyDescent="0.25">
      <c r="G24" s="104"/>
    </row>
  </sheetData>
  <mergeCells count="16">
    <mergeCell ref="B18:C18"/>
    <mergeCell ref="B19:C19"/>
    <mergeCell ref="B20:C20"/>
    <mergeCell ref="B11:B12"/>
    <mergeCell ref="C11:C12"/>
    <mergeCell ref="B13:B14"/>
    <mergeCell ref="C13:C14"/>
    <mergeCell ref="B15:B16"/>
    <mergeCell ref="C15:C16"/>
    <mergeCell ref="B9:B10"/>
    <mergeCell ref="C9:C10"/>
    <mergeCell ref="B2:Q4"/>
    <mergeCell ref="C5:Q5"/>
    <mergeCell ref="C6:Q6"/>
    <mergeCell ref="B7:B8"/>
    <mergeCell ref="D7:Q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5" firstPageNumber="20" orientation="landscape" useFirstPageNumber="1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U81"/>
  <sheetViews>
    <sheetView showGridLines="0" view="pageBreakPreview" zoomScale="70" zoomScaleNormal="70" zoomScaleSheetLayoutView="70" workbookViewId="0">
      <selection activeCell="P20" sqref="P20:R22"/>
    </sheetView>
  </sheetViews>
  <sheetFormatPr defaultColWidth="9.140625" defaultRowHeight="12.75" x14ac:dyDescent="0.25"/>
  <cols>
    <col min="1" max="1" width="9.140625" style="145"/>
    <col min="2" max="2" width="58.140625" style="145" customWidth="1"/>
    <col min="3" max="3" width="10.85546875" style="145" customWidth="1"/>
    <col min="4" max="4" width="5" style="145" bestFit="1" customWidth="1"/>
    <col min="5" max="5" width="6.5703125" style="145" customWidth="1"/>
    <col min="6" max="6" width="5.85546875" style="145" customWidth="1"/>
    <col min="7" max="7" width="5.42578125" style="145" customWidth="1"/>
    <col min="8" max="8" width="10" style="145" customWidth="1"/>
    <col min="9" max="9" width="6.28515625" style="145" customWidth="1"/>
    <col min="10" max="10" width="5.85546875" style="145" customWidth="1"/>
    <col min="11" max="11" width="5.42578125" style="145" bestFit="1" customWidth="1"/>
    <col min="12" max="12" width="3" style="145" customWidth="1"/>
    <col min="13" max="13" width="1.85546875" style="145" customWidth="1"/>
    <col min="14" max="14" width="8" style="145" customWidth="1"/>
    <col min="15" max="15" width="9.5703125" style="145" bestFit="1" customWidth="1"/>
    <col min="16" max="16384" width="9.140625" style="145"/>
  </cols>
  <sheetData>
    <row r="2" spans="2:18" ht="15" x14ac:dyDescent="0.25">
      <c r="B2" s="434" t="s">
        <v>69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6"/>
    </row>
    <row r="3" spans="2:18" ht="15" x14ac:dyDescent="0.25">
      <c r="B3" s="437" t="s">
        <v>116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9"/>
    </row>
    <row r="4" spans="2:18" ht="12.75" customHeight="1" x14ac:dyDescent="0.25">
      <c r="B4" s="423" t="s">
        <v>117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</row>
    <row r="5" spans="2:18" x14ac:dyDescent="0.25"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</row>
    <row r="6" spans="2:18" x14ac:dyDescent="0.25">
      <c r="B6" s="424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6"/>
    </row>
    <row r="7" spans="2:18" ht="15" customHeight="1" x14ac:dyDescent="0.25">
      <c r="B7" s="427" t="s">
        <v>71</v>
      </c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9"/>
    </row>
    <row r="8" spans="2:18" ht="24" x14ac:dyDescent="0.25">
      <c r="B8" s="77" t="s">
        <v>72</v>
      </c>
      <c r="C8" s="146" t="s">
        <v>73</v>
      </c>
      <c r="D8" s="430" t="s">
        <v>74</v>
      </c>
      <c r="E8" s="431"/>
      <c r="F8" s="430" t="s">
        <v>75</v>
      </c>
      <c r="G8" s="432"/>
      <c r="H8" s="137" t="s">
        <v>76</v>
      </c>
      <c r="I8" s="430" t="s">
        <v>77</v>
      </c>
      <c r="J8" s="432"/>
      <c r="K8" s="430" t="s">
        <v>78</v>
      </c>
      <c r="L8" s="431"/>
      <c r="M8" s="432"/>
      <c r="N8" s="430" t="s">
        <v>79</v>
      </c>
      <c r="O8" s="433"/>
    </row>
    <row r="9" spans="2:18" x14ac:dyDescent="0.25">
      <c r="B9" s="73" t="str">
        <f>VLOOKUP(C9,[17]EQUIP.!$B$5:$H$125,2,0)</f>
        <v>Caminhão tanque L 1319/48 PBT=12,9t (6.000L)</v>
      </c>
      <c r="C9" s="147">
        <v>30007</v>
      </c>
      <c r="D9" s="440">
        <v>2</v>
      </c>
      <c r="E9" s="441"/>
      <c r="F9" s="442">
        <v>0.8</v>
      </c>
      <c r="G9" s="443"/>
      <c r="H9" s="148">
        <v>0.2</v>
      </c>
      <c r="I9" s="444">
        <v>151.1</v>
      </c>
      <c r="J9" s="445"/>
      <c r="K9" s="444">
        <v>51.26</v>
      </c>
      <c r="L9" s="446"/>
      <c r="M9" s="445"/>
      <c r="N9" s="444">
        <f>TRUNC((F9*I9+H9*K9)*D9,2)</f>
        <v>262.26</v>
      </c>
      <c r="O9" s="447"/>
      <c r="P9" s="297">
        <f>D9*F9*I9</f>
        <v>241.76</v>
      </c>
      <c r="Q9" s="145">
        <f>D9*H9*K9</f>
        <v>20.504000000000001</v>
      </c>
      <c r="R9" s="297">
        <f>P9+Q9</f>
        <v>262.26400000000001</v>
      </c>
    </row>
    <row r="10" spans="2:18" x14ac:dyDescent="0.25">
      <c r="B10" s="73" t="str">
        <f>VLOOKUP(C10,[17]EQUIP.!$B$5:$H$125,2,0)</f>
        <v>Conjunto moto bomba diam. 4"</v>
      </c>
      <c r="C10" s="147">
        <v>30080</v>
      </c>
      <c r="D10" s="440">
        <v>1</v>
      </c>
      <c r="E10" s="441"/>
      <c r="F10" s="442">
        <v>0.8</v>
      </c>
      <c r="G10" s="443"/>
      <c r="H10" s="148">
        <v>0.2</v>
      </c>
      <c r="I10" s="444">
        <v>17.48</v>
      </c>
      <c r="J10" s="445"/>
      <c r="K10" s="444">
        <v>12.64</v>
      </c>
      <c r="L10" s="446"/>
      <c r="M10" s="445"/>
      <c r="N10" s="444">
        <f>TRUNC((F10*I10+H10*K10)*D10,2)</f>
        <v>16.510000000000002</v>
      </c>
      <c r="O10" s="447"/>
      <c r="P10" s="297">
        <f t="shared" ref="P10:P16" si="0">D10*F10*I10</f>
        <v>13.984000000000002</v>
      </c>
      <c r="Q10" s="145">
        <f t="shared" ref="Q10:Q16" si="1">D10*H10*K10</f>
        <v>2.5280000000000005</v>
      </c>
      <c r="R10" s="297">
        <f t="shared" ref="R10:R16" si="2">P10+Q10</f>
        <v>16.512</v>
      </c>
    </row>
    <row r="11" spans="2:18" x14ac:dyDescent="0.25">
      <c r="B11" s="73" t="str">
        <f>VLOOKUP(C11,[17]EQUIP.!$B$5:$H$125,2,0)</f>
        <v>Grade de disco GA-24x24 (TATU) ou equivalente</v>
      </c>
      <c r="C11" s="147">
        <v>30054</v>
      </c>
      <c r="D11" s="440">
        <v>1</v>
      </c>
      <c r="E11" s="441"/>
      <c r="F11" s="442">
        <v>0.6</v>
      </c>
      <c r="G11" s="443"/>
      <c r="H11" s="148">
        <v>0.4</v>
      </c>
      <c r="I11" s="444">
        <v>16.5</v>
      </c>
      <c r="J11" s="445"/>
      <c r="K11" s="444">
        <v>15.23</v>
      </c>
      <c r="L11" s="446"/>
      <c r="M11" s="445"/>
      <c r="N11" s="444">
        <f>TRUNC((F11*I11+H11*K11)*D11,2)</f>
        <v>15.99</v>
      </c>
      <c r="O11" s="447"/>
      <c r="P11" s="297">
        <f t="shared" si="0"/>
        <v>9.9</v>
      </c>
      <c r="Q11" s="145">
        <f t="shared" si="1"/>
        <v>6.0920000000000005</v>
      </c>
      <c r="R11" s="297">
        <f t="shared" si="2"/>
        <v>15.992000000000001</v>
      </c>
    </row>
    <row r="12" spans="2:18" x14ac:dyDescent="0.25">
      <c r="B12" s="73" t="str">
        <f>VLOOKUP(C12,[17]EQUIP.!$B$5:$H$125,2,0)</f>
        <v>Motoniveladora Caterpillar modelo 120K ( cab + ar + ríper) ou equivalente</v>
      </c>
      <c r="C12" s="147">
        <v>30022</v>
      </c>
      <c r="D12" s="440">
        <v>1</v>
      </c>
      <c r="E12" s="441"/>
      <c r="F12" s="442">
        <v>1</v>
      </c>
      <c r="G12" s="443"/>
      <c r="H12" s="148">
        <v>0</v>
      </c>
      <c r="I12" s="444">
        <v>228.81</v>
      </c>
      <c r="J12" s="445"/>
      <c r="K12" s="444">
        <v>86.13</v>
      </c>
      <c r="L12" s="446"/>
      <c r="M12" s="445"/>
      <c r="N12" s="444">
        <f>TRUNC((F12*I12+H12*K12)*D12,2)-0.01</f>
        <v>228.8</v>
      </c>
      <c r="O12" s="447"/>
      <c r="P12" s="297">
        <f t="shared" si="0"/>
        <v>228.81</v>
      </c>
      <c r="Q12" s="145">
        <f t="shared" si="1"/>
        <v>0</v>
      </c>
      <c r="R12" s="297">
        <f t="shared" si="2"/>
        <v>228.81</v>
      </c>
    </row>
    <row r="13" spans="2:18" x14ac:dyDescent="0.25">
      <c r="B13" s="73" t="str">
        <f>VLOOKUP(C13,[17]EQUIP.!$B$5:$H$125,2,0)</f>
        <v>Rolo AP vib. liso de aço CA-15  STD (DYNAPAC) ou equivalente</v>
      </c>
      <c r="C13" s="147">
        <v>30037</v>
      </c>
      <c r="D13" s="440">
        <v>1</v>
      </c>
      <c r="E13" s="441"/>
      <c r="F13" s="442">
        <v>0.5</v>
      </c>
      <c r="G13" s="443"/>
      <c r="H13" s="148">
        <v>0.5</v>
      </c>
      <c r="I13" s="444">
        <v>109.18</v>
      </c>
      <c r="J13" s="445"/>
      <c r="K13" s="444">
        <v>47.24</v>
      </c>
      <c r="L13" s="446"/>
      <c r="M13" s="445"/>
      <c r="N13" s="444">
        <f>TRUNC((F13*I13+H13*K13)*D13,2)-0.01</f>
        <v>78.199999999999989</v>
      </c>
      <c r="O13" s="447"/>
      <c r="P13" s="297">
        <f t="shared" si="0"/>
        <v>54.59</v>
      </c>
      <c r="Q13" s="145">
        <f t="shared" si="1"/>
        <v>23.62</v>
      </c>
      <c r="R13" s="297">
        <f t="shared" si="2"/>
        <v>78.210000000000008</v>
      </c>
    </row>
    <row r="14" spans="2:18" x14ac:dyDescent="0.25">
      <c r="B14" s="73" t="str">
        <f>VLOOKUP(C14,[17]EQUIP.!$B$5:$H$125,2,0)</f>
        <v>Rolo AP vib. patas 100 mm CA-25P (DYNAPAC) ou equivalente</v>
      </c>
      <c r="C14" s="147">
        <v>30040</v>
      </c>
      <c r="D14" s="440">
        <v>1</v>
      </c>
      <c r="E14" s="441"/>
      <c r="F14" s="442">
        <v>0.6</v>
      </c>
      <c r="G14" s="443"/>
      <c r="H14" s="148">
        <v>0.4</v>
      </c>
      <c r="I14" s="444">
        <v>174.52</v>
      </c>
      <c r="J14" s="445"/>
      <c r="K14" s="444">
        <v>62.25</v>
      </c>
      <c r="L14" s="446"/>
      <c r="M14" s="445"/>
      <c r="N14" s="444">
        <f>TRUNC((F14*I14+H14*K14)*D14,2)-0.01</f>
        <v>129.60000000000002</v>
      </c>
      <c r="O14" s="447"/>
      <c r="P14" s="297">
        <f t="shared" si="0"/>
        <v>104.712</v>
      </c>
      <c r="Q14" s="145">
        <f t="shared" si="1"/>
        <v>24.900000000000002</v>
      </c>
      <c r="R14" s="297">
        <f t="shared" si="2"/>
        <v>129.61199999999999</v>
      </c>
    </row>
    <row r="15" spans="2:18" x14ac:dyDescent="0.25">
      <c r="B15" s="73" t="str">
        <f>VLOOKUP(C15,[17]EQUIP.!$B$5:$H$125,2,0)</f>
        <v>Rolo compactador de pneus CP 224, Dynapac ou equivalente</v>
      </c>
      <c r="C15" s="147">
        <v>30033</v>
      </c>
      <c r="D15" s="440">
        <v>1</v>
      </c>
      <c r="E15" s="441"/>
      <c r="F15" s="442">
        <v>0.5</v>
      </c>
      <c r="G15" s="443"/>
      <c r="H15" s="148">
        <v>0.5</v>
      </c>
      <c r="I15" s="444">
        <v>179.82</v>
      </c>
      <c r="J15" s="445"/>
      <c r="K15" s="444">
        <v>66</v>
      </c>
      <c r="L15" s="446"/>
      <c r="M15" s="445"/>
      <c r="N15" s="444">
        <f>TRUNC((F15*I15+H15*K15)*D15,2)-0.01</f>
        <v>122.89999999999999</v>
      </c>
      <c r="O15" s="447"/>
      <c r="P15" s="297">
        <f t="shared" si="0"/>
        <v>89.91</v>
      </c>
      <c r="Q15" s="145">
        <f t="shared" si="1"/>
        <v>33</v>
      </c>
      <c r="R15" s="297">
        <f t="shared" si="2"/>
        <v>122.91</v>
      </c>
    </row>
    <row r="16" spans="2:18" x14ac:dyDescent="0.25">
      <c r="B16" s="73" t="str">
        <f>VLOOKUP(C16,[17]EQUIP.!$B$5:$H$125,2,0)</f>
        <v>Trator agrícola MF 297/4 -4 X 4 (MASSEY FERGUSSON) ou equivalente</v>
      </c>
      <c r="C16" s="149">
        <v>30030</v>
      </c>
      <c r="D16" s="440">
        <v>1</v>
      </c>
      <c r="E16" s="441"/>
      <c r="F16" s="442">
        <v>0.6</v>
      </c>
      <c r="G16" s="443"/>
      <c r="H16" s="148">
        <v>0.4</v>
      </c>
      <c r="I16" s="444">
        <v>105.78</v>
      </c>
      <c r="J16" s="445"/>
      <c r="K16" s="444">
        <v>32.56</v>
      </c>
      <c r="L16" s="446"/>
      <c r="M16" s="445"/>
      <c r="N16" s="444">
        <f>TRUNC((F16*I16+H16*K16)*D16,2)-0.01</f>
        <v>76.47999999999999</v>
      </c>
      <c r="O16" s="447"/>
      <c r="P16" s="297">
        <f t="shared" si="0"/>
        <v>63.467999999999996</v>
      </c>
      <c r="Q16" s="145">
        <f t="shared" si="1"/>
        <v>13.024000000000001</v>
      </c>
      <c r="R16" s="297">
        <f t="shared" si="2"/>
        <v>76.49199999999999</v>
      </c>
    </row>
    <row r="17" spans="2:20" ht="15" customHeight="1" x14ac:dyDescent="0.25">
      <c r="B17" s="452" t="s">
        <v>80</v>
      </c>
      <c r="C17" s="453"/>
      <c r="D17" s="453"/>
      <c r="E17" s="453"/>
      <c r="F17" s="453"/>
      <c r="G17" s="453"/>
      <c r="H17" s="453"/>
      <c r="I17" s="453"/>
      <c r="J17" s="453"/>
      <c r="K17" s="454"/>
      <c r="L17" s="455">
        <f>SUM(N9:O16)</f>
        <v>930.74</v>
      </c>
      <c r="M17" s="456"/>
      <c r="N17" s="456"/>
      <c r="O17" s="457"/>
      <c r="P17" s="297"/>
      <c r="R17" s="297"/>
    </row>
    <row r="18" spans="2:20" ht="15" customHeight="1" x14ac:dyDescent="0.25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297"/>
      <c r="R18" s="297"/>
    </row>
    <row r="19" spans="2:20" ht="24" customHeight="1" x14ac:dyDescent="0.25">
      <c r="B19" s="77" t="s">
        <v>81</v>
      </c>
      <c r="C19" s="146" t="s">
        <v>73</v>
      </c>
      <c r="D19" s="458" t="s">
        <v>82</v>
      </c>
      <c r="E19" s="459"/>
      <c r="F19" s="460" t="s">
        <v>83</v>
      </c>
      <c r="G19" s="461"/>
      <c r="H19" s="82" t="s">
        <v>84</v>
      </c>
      <c r="I19" s="462" t="s">
        <v>85</v>
      </c>
      <c r="J19" s="463"/>
      <c r="K19" s="463"/>
      <c r="L19" s="463"/>
      <c r="M19" s="464"/>
      <c r="N19" s="462" t="s">
        <v>79</v>
      </c>
      <c r="O19" s="465"/>
      <c r="P19" s="297"/>
      <c r="R19" s="297"/>
    </row>
    <row r="20" spans="2:20" x14ac:dyDescent="0.25">
      <c r="B20" s="77" t="str">
        <f>VLOOKUP(C20,[17]OBRA!$C$5:$H$114,2,0)</f>
        <v>Encarregado de pista</v>
      </c>
      <c r="C20" s="150">
        <v>20063</v>
      </c>
      <c r="D20" s="448">
        <f>VLOOKUP(C20,[17]OBRA!$C$5:$H$114,4,0)</f>
        <v>2.2599999999999998</v>
      </c>
      <c r="E20" s="448"/>
      <c r="F20" s="449">
        <f>VLOOKUP(C20,[17]OBRA!$C$5:$H$114,5,0)</f>
        <v>157.27000000000001</v>
      </c>
      <c r="G20" s="450"/>
      <c r="H20" s="151">
        <v>27.35</v>
      </c>
      <c r="I20" s="440">
        <v>0.5</v>
      </c>
      <c r="J20" s="441"/>
      <c r="K20" s="441"/>
      <c r="L20" s="441"/>
      <c r="M20" s="451"/>
      <c r="N20" s="444">
        <f>TRUNC(I20*H20,2)</f>
        <v>13.67</v>
      </c>
      <c r="O20" s="447"/>
      <c r="P20" s="297"/>
      <c r="R20" s="297"/>
    </row>
    <row r="21" spans="2:20" x14ac:dyDescent="0.25">
      <c r="B21" s="77" t="str">
        <f>VLOOKUP(C21,[17]OBRA!$C$5:$H$114,2,0)</f>
        <v>Greidista</v>
      </c>
      <c r="C21" s="150">
        <v>20088</v>
      </c>
      <c r="D21" s="448">
        <f>VLOOKUP(C21,[17]OBRA!$C$5:$H$114,4,0)</f>
        <v>1.24</v>
      </c>
      <c r="E21" s="448"/>
      <c r="F21" s="449">
        <f>VLOOKUP(C21,[17]OBRA!$C$5:$H$114,5,0)</f>
        <v>157.27000000000001</v>
      </c>
      <c r="G21" s="450"/>
      <c r="H21" s="151">
        <v>15</v>
      </c>
      <c r="I21" s="440">
        <v>1</v>
      </c>
      <c r="J21" s="441"/>
      <c r="K21" s="441"/>
      <c r="L21" s="441"/>
      <c r="M21" s="451"/>
      <c r="N21" s="444">
        <f>TRUNC(I21*H21,2)</f>
        <v>15</v>
      </c>
      <c r="O21" s="447"/>
      <c r="P21" s="297"/>
      <c r="R21" s="297"/>
    </row>
    <row r="22" spans="2:20" x14ac:dyDescent="0.25">
      <c r="B22" s="77" t="str">
        <f>VLOOKUP(C22,[17]OBRA!$C$5:$H$114,2,0)</f>
        <v>Servente</v>
      </c>
      <c r="C22" s="150">
        <v>20002</v>
      </c>
      <c r="D22" s="448">
        <f>VLOOKUP(C22,[17]OBRA!$C$5:$H$114,4,0)</f>
        <v>1.02</v>
      </c>
      <c r="E22" s="448"/>
      <c r="F22" s="449">
        <f>VLOOKUP(C22,[17]OBRA!$C$5:$H$114,5,0)</f>
        <v>157.27000000000001</v>
      </c>
      <c r="G22" s="450"/>
      <c r="H22" s="151">
        <v>12.22</v>
      </c>
      <c r="I22" s="440">
        <v>5</v>
      </c>
      <c r="J22" s="441"/>
      <c r="K22" s="441"/>
      <c r="L22" s="441"/>
      <c r="M22" s="451"/>
      <c r="N22" s="444">
        <f>TRUNC(I22*H22,2)</f>
        <v>61.1</v>
      </c>
      <c r="O22" s="447"/>
      <c r="P22" s="297"/>
      <c r="R22" s="297"/>
    </row>
    <row r="23" spans="2:20" ht="15" customHeight="1" x14ac:dyDescent="0.25">
      <c r="B23" s="452" t="s">
        <v>86</v>
      </c>
      <c r="C23" s="453"/>
      <c r="D23" s="470"/>
      <c r="E23" s="470"/>
      <c r="F23" s="470"/>
      <c r="G23" s="470"/>
      <c r="H23" s="453"/>
      <c r="I23" s="453"/>
      <c r="J23" s="453"/>
      <c r="K23" s="454"/>
      <c r="L23" s="455">
        <f>SUM(N20:O22)</f>
        <v>89.77000000000001</v>
      </c>
      <c r="M23" s="456"/>
      <c r="N23" s="456"/>
      <c r="O23" s="457"/>
    </row>
    <row r="24" spans="2:20" ht="15" customHeight="1" x14ac:dyDescent="0.25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2:20" ht="24" x14ac:dyDescent="0.25">
      <c r="B25" s="77" t="s">
        <v>87</v>
      </c>
      <c r="C25" s="146" t="s">
        <v>73</v>
      </c>
      <c r="D25" s="430" t="s">
        <v>88</v>
      </c>
      <c r="E25" s="432"/>
      <c r="F25" s="137" t="s">
        <v>89</v>
      </c>
      <c r="G25" s="466" t="s">
        <v>90</v>
      </c>
      <c r="H25" s="466"/>
      <c r="I25" s="140" t="s">
        <v>91</v>
      </c>
      <c r="J25" s="467" t="s">
        <v>92</v>
      </c>
      <c r="K25" s="463"/>
      <c r="L25" s="463"/>
      <c r="M25" s="463"/>
      <c r="N25" s="463"/>
      <c r="O25" s="465"/>
      <c r="S25" s="145">
        <f>600*0.25</f>
        <v>150</v>
      </c>
    </row>
    <row r="26" spans="2:20" x14ac:dyDescent="0.25">
      <c r="B26" s="77"/>
      <c r="C26" s="150"/>
      <c r="D26" s="468"/>
      <c r="E26" s="469"/>
      <c r="F26" s="138"/>
      <c r="G26" s="466"/>
      <c r="H26" s="466"/>
      <c r="I26" s="140"/>
      <c r="J26" s="446"/>
      <c r="K26" s="446"/>
      <c r="L26" s="446"/>
      <c r="M26" s="446"/>
      <c r="N26" s="446"/>
      <c r="O26" s="447"/>
    </row>
    <row r="27" spans="2:20" ht="15" customHeight="1" x14ac:dyDescent="0.25">
      <c r="B27" s="452" t="s">
        <v>93</v>
      </c>
      <c r="C27" s="453"/>
      <c r="D27" s="453"/>
      <c r="E27" s="453"/>
      <c r="F27" s="453"/>
      <c r="G27" s="470"/>
      <c r="H27" s="470"/>
      <c r="I27" s="470"/>
      <c r="J27" s="453"/>
      <c r="K27" s="454"/>
      <c r="L27" s="455">
        <f>J26</f>
        <v>0</v>
      </c>
      <c r="M27" s="456"/>
      <c r="N27" s="456"/>
      <c r="O27" s="457"/>
      <c r="T27" s="145">
        <f>0.15/0.2</f>
        <v>0.74999999999999989</v>
      </c>
    </row>
    <row r="28" spans="2:20" ht="15" customHeight="1" x14ac:dyDescent="0.25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T28" s="145">
        <f>800*0.25</f>
        <v>200</v>
      </c>
    </row>
    <row r="29" spans="2:20" ht="15" customHeight="1" x14ac:dyDescent="0.25">
      <c r="B29" s="467" t="s">
        <v>94</v>
      </c>
      <c r="C29" s="463"/>
      <c r="D29" s="463"/>
      <c r="E29" s="463"/>
      <c r="F29" s="463"/>
      <c r="G29" s="463"/>
      <c r="H29" s="463"/>
      <c r="I29" s="464"/>
      <c r="J29" s="456">
        <f>TRUNC(L17+L23+L27,2)</f>
        <v>1020.51</v>
      </c>
      <c r="K29" s="456"/>
      <c r="L29" s="456"/>
      <c r="M29" s="456"/>
      <c r="N29" s="456"/>
      <c r="O29" s="457"/>
    </row>
    <row r="30" spans="2:20" ht="15" customHeight="1" x14ac:dyDescent="0.25">
      <c r="B30" s="467" t="s">
        <v>95</v>
      </c>
      <c r="C30" s="463"/>
      <c r="D30" s="463"/>
      <c r="E30" s="463"/>
      <c r="F30" s="463"/>
      <c r="G30" s="463"/>
      <c r="H30" s="463"/>
      <c r="I30" s="464"/>
      <c r="J30" s="476">
        <v>700</v>
      </c>
      <c r="K30" s="476"/>
      <c r="L30" s="476"/>
      <c r="M30" s="476"/>
      <c r="N30" s="476"/>
      <c r="O30" s="477"/>
    </row>
    <row r="31" spans="2:20" ht="15" customHeight="1" x14ac:dyDescent="0.25">
      <c r="B31" s="467" t="s">
        <v>96</v>
      </c>
      <c r="C31" s="463"/>
      <c r="D31" s="463"/>
      <c r="E31" s="463"/>
      <c r="F31" s="463"/>
      <c r="G31" s="463"/>
      <c r="H31" s="463"/>
      <c r="I31" s="464"/>
      <c r="J31" s="456">
        <f>TRUNC(J29/J30,2)</f>
        <v>1.45</v>
      </c>
      <c r="K31" s="456"/>
      <c r="L31" s="456"/>
      <c r="M31" s="456"/>
      <c r="N31" s="456"/>
      <c r="O31" s="457"/>
    </row>
    <row r="32" spans="2:20" ht="15" customHeight="1" x14ac:dyDescent="0.25">
      <c r="B32" s="133"/>
      <c r="C32" s="134"/>
      <c r="D32" s="134"/>
      <c r="E32" s="134"/>
      <c r="F32" s="78"/>
      <c r="G32" s="78"/>
      <c r="H32" s="78"/>
      <c r="I32" s="78"/>
      <c r="J32" s="79"/>
      <c r="K32" s="79"/>
      <c r="L32" s="135"/>
      <c r="M32" s="135"/>
      <c r="N32" s="135"/>
      <c r="O32" s="136"/>
    </row>
    <row r="33" spans="2:21" ht="24" x14ac:dyDescent="0.25">
      <c r="B33" s="152" t="s">
        <v>97</v>
      </c>
      <c r="C33" s="153" t="s">
        <v>73</v>
      </c>
      <c r="D33" s="471" t="s">
        <v>98</v>
      </c>
      <c r="E33" s="472"/>
      <c r="F33" s="453" t="s">
        <v>99</v>
      </c>
      <c r="G33" s="453"/>
      <c r="H33" s="453"/>
      <c r="I33" s="473" t="s">
        <v>195</v>
      </c>
      <c r="J33" s="459"/>
      <c r="K33" s="474"/>
      <c r="L33" s="458" t="s">
        <v>100</v>
      </c>
      <c r="M33" s="459"/>
      <c r="N33" s="459"/>
      <c r="O33" s="475"/>
    </row>
    <row r="34" spans="2:21" x14ac:dyDescent="0.25">
      <c r="B34" s="80" t="s">
        <v>101</v>
      </c>
      <c r="C34" s="154" t="s">
        <v>197</v>
      </c>
      <c r="D34" s="466" t="s">
        <v>102</v>
      </c>
      <c r="E34" s="466"/>
      <c r="F34" s="484">
        <v>641</v>
      </c>
      <c r="G34" s="484"/>
      <c r="H34" s="484"/>
      <c r="I34" s="484">
        <v>0.03</v>
      </c>
      <c r="J34" s="484"/>
      <c r="K34" s="484"/>
      <c r="L34" s="483">
        <f>TRUNC(F34*I34,2)</f>
        <v>19.23</v>
      </c>
      <c r="M34" s="483"/>
      <c r="N34" s="483"/>
      <c r="O34" s="483"/>
    </row>
    <row r="35" spans="2:21" ht="15" customHeight="1" x14ac:dyDescent="0.25">
      <c r="B35" s="485" t="s">
        <v>103</v>
      </c>
      <c r="C35" s="470"/>
      <c r="D35" s="470"/>
      <c r="E35" s="470"/>
      <c r="F35" s="470"/>
      <c r="G35" s="470"/>
      <c r="H35" s="470"/>
      <c r="I35" s="470"/>
      <c r="J35" s="470"/>
      <c r="K35" s="486"/>
      <c r="L35" s="487">
        <f>SUM(L34:O34)</f>
        <v>19.23</v>
      </c>
      <c r="M35" s="488"/>
      <c r="N35" s="488"/>
      <c r="O35" s="489"/>
      <c r="S35" s="145">
        <f>1.2*0.3</f>
        <v>0.36</v>
      </c>
      <c r="U35" s="145">
        <f>S35/1000</f>
        <v>3.5999999999999997E-4</v>
      </c>
    </row>
    <row r="36" spans="2:21" ht="15" customHeight="1" x14ac:dyDescent="0.25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</row>
    <row r="37" spans="2:21" ht="24" x14ac:dyDescent="0.25">
      <c r="B37" s="77" t="s">
        <v>104</v>
      </c>
      <c r="C37" s="146" t="s">
        <v>73</v>
      </c>
      <c r="D37" s="478" t="s">
        <v>98</v>
      </c>
      <c r="E37" s="479"/>
      <c r="F37" s="480" t="s">
        <v>99</v>
      </c>
      <c r="G37" s="480"/>
      <c r="H37" s="480"/>
      <c r="I37" s="481" t="s">
        <v>85</v>
      </c>
      <c r="J37" s="481"/>
      <c r="K37" s="481"/>
      <c r="L37" s="481" t="s">
        <v>100</v>
      </c>
      <c r="M37" s="481"/>
      <c r="N37" s="481"/>
      <c r="O37" s="481"/>
    </row>
    <row r="38" spans="2:21" x14ac:dyDescent="0.25">
      <c r="B38" s="81"/>
      <c r="C38" s="82"/>
      <c r="D38" s="430"/>
      <c r="E38" s="431"/>
      <c r="F38" s="448"/>
      <c r="G38" s="448"/>
      <c r="H38" s="448"/>
      <c r="I38" s="482"/>
      <c r="J38" s="482"/>
      <c r="K38" s="482"/>
      <c r="L38" s="483"/>
      <c r="M38" s="483"/>
      <c r="N38" s="483"/>
      <c r="O38" s="483"/>
    </row>
    <row r="39" spans="2:21" ht="15" customHeight="1" x14ac:dyDescent="0.25">
      <c r="B39" s="452" t="s">
        <v>105</v>
      </c>
      <c r="C39" s="453"/>
      <c r="D39" s="470"/>
      <c r="E39" s="470"/>
      <c r="F39" s="470"/>
      <c r="G39" s="470"/>
      <c r="H39" s="470"/>
      <c r="I39" s="470"/>
      <c r="J39" s="470"/>
      <c r="K39" s="486"/>
      <c r="L39" s="487">
        <f>L38</f>
        <v>0</v>
      </c>
      <c r="M39" s="488"/>
      <c r="N39" s="488"/>
      <c r="O39" s="489"/>
    </row>
    <row r="40" spans="2:21" ht="15" customHeight="1" x14ac:dyDescent="0.25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</row>
    <row r="41" spans="2:21" ht="24" x14ac:dyDescent="0.25">
      <c r="B41" s="152" t="s">
        <v>106</v>
      </c>
      <c r="C41" s="155" t="s">
        <v>73</v>
      </c>
      <c r="D41" s="156" t="s">
        <v>98</v>
      </c>
      <c r="E41" s="458" t="s">
        <v>107</v>
      </c>
      <c r="F41" s="459"/>
      <c r="G41" s="459"/>
      <c r="H41" s="474"/>
      <c r="I41" s="157" t="s">
        <v>108</v>
      </c>
      <c r="J41" s="158" t="s">
        <v>109</v>
      </c>
      <c r="K41" s="458" t="s">
        <v>92</v>
      </c>
      <c r="L41" s="474"/>
      <c r="M41" s="458" t="s">
        <v>85</v>
      </c>
      <c r="N41" s="474"/>
      <c r="O41" s="159" t="s">
        <v>110</v>
      </c>
    </row>
    <row r="42" spans="2:21" x14ac:dyDescent="0.25">
      <c r="B42" s="80"/>
      <c r="C42" s="160"/>
      <c r="D42" s="83"/>
      <c r="E42" s="495"/>
      <c r="F42" s="496"/>
      <c r="G42" s="496"/>
      <c r="H42" s="497"/>
      <c r="I42" s="139"/>
      <c r="J42" s="139"/>
      <c r="K42" s="498"/>
      <c r="L42" s="499"/>
      <c r="M42" s="500"/>
      <c r="N42" s="501"/>
      <c r="O42" s="139"/>
      <c r="S42" s="145">
        <f>0.03*1.2</f>
        <v>3.5999999999999997E-2</v>
      </c>
      <c r="T42" s="145">
        <f>S42/1000</f>
        <v>3.5999999999999994E-5</v>
      </c>
    </row>
    <row r="43" spans="2:21" ht="15" customHeight="1" x14ac:dyDescent="0.25">
      <c r="B43" s="485" t="s">
        <v>111</v>
      </c>
      <c r="C43" s="470"/>
      <c r="D43" s="470"/>
      <c r="E43" s="470"/>
      <c r="F43" s="470"/>
      <c r="G43" s="470"/>
      <c r="H43" s="470"/>
      <c r="I43" s="470"/>
      <c r="J43" s="470"/>
      <c r="K43" s="486"/>
      <c r="L43" s="487">
        <f>O42</f>
        <v>0</v>
      </c>
      <c r="M43" s="488"/>
      <c r="N43" s="488"/>
      <c r="O43" s="489"/>
      <c r="Q43" s="161" t="s">
        <v>112</v>
      </c>
    </row>
    <row r="44" spans="2:21" ht="15" customHeight="1" x14ac:dyDescent="0.2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</row>
    <row r="45" spans="2:21" ht="15" customHeight="1" x14ac:dyDescent="0.25">
      <c r="B45" s="467" t="s">
        <v>113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55">
        <f>TRUNC(J31+L35+L39+L43,2)</f>
        <v>20.68</v>
      </c>
      <c r="M45" s="456"/>
      <c r="N45" s="456"/>
      <c r="O45" s="457"/>
      <c r="P45" s="162">
        <f>L45</f>
        <v>20.68</v>
      </c>
    </row>
    <row r="46" spans="2:21" ht="15" customHeight="1" x14ac:dyDescent="0.25">
      <c r="B46" s="493" t="s">
        <v>114</v>
      </c>
      <c r="C46" s="494"/>
      <c r="D46" s="494"/>
      <c r="E46" s="494"/>
      <c r="F46" s="494"/>
      <c r="G46" s="494"/>
      <c r="H46" s="494"/>
      <c r="I46" s="494"/>
      <c r="J46" s="494"/>
      <c r="K46" s="494"/>
      <c r="L46" s="455">
        <f>TRUNC(L45*0.2332,2)</f>
        <v>4.82</v>
      </c>
      <c r="M46" s="456"/>
      <c r="N46" s="456"/>
      <c r="O46" s="457"/>
    </row>
    <row r="47" spans="2:21" ht="15" customHeight="1" x14ac:dyDescent="0.25">
      <c r="B47" s="467" t="s">
        <v>115</v>
      </c>
      <c r="C47" s="463"/>
      <c r="D47" s="463"/>
      <c r="E47" s="463"/>
      <c r="F47" s="463"/>
      <c r="G47" s="463"/>
      <c r="H47" s="463"/>
      <c r="I47" s="463"/>
      <c r="J47" s="463"/>
      <c r="K47" s="463"/>
      <c r="L47" s="490">
        <f>TRUNC(L45+L46,2)</f>
        <v>25.5</v>
      </c>
      <c r="M47" s="491"/>
      <c r="N47" s="491"/>
      <c r="O47" s="492"/>
      <c r="P47" s="163">
        <f>L47</f>
        <v>25.5</v>
      </c>
    </row>
    <row r="53" spans="2:7" x14ac:dyDescent="0.25">
      <c r="B53" s="164"/>
      <c r="C53" s="164"/>
      <c r="F53" s="165"/>
      <c r="G53" s="164"/>
    </row>
    <row r="60" spans="2:7" x14ac:dyDescent="0.25">
      <c r="B60" s="164"/>
      <c r="C60" s="164"/>
      <c r="F60" s="165"/>
    </row>
    <row r="67" spans="2:6" x14ac:dyDescent="0.25">
      <c r="B67" s="164"/>
      <c r="C67" s="164"/>
      <c r="F67" s="165"/>
    </row>
    <row r="74" spans="2:6" x14ac:dyDescent="0.25">
      <c r="B74" s="164"/>
      <c r="F74" s="165"/>
    </row>
    <row r="81" spans="6:6" x14ac:dyDescent="0.25">
      <c r="F81" s="165"/>
    </row>
  </sheetData>
  <mergeCells count="118">
    <mergeCell ref="B47:K47"/>
    <mergeCell ref="L47:O47"/>
    <mergeCell ref="B43:K43"/>
    <mergeCell ref="L43:O43"/>
    <mergeCell ref="B45:K45"/>
    <mergeCell ref="L45:O45"/>
    <mergeCell ref="B46:K46"/>
    <mergeCell ref="L46:O46"/>
    <mergeCell ref="B39:K39"/>
    <mergeCell ref="L39:O39"/>
    <mergeCell ref="E41:H41"/>
    <mergeCell ref="K41:L41"/>
    <mergeCell ref="M41:N41"/>
    <mergeCell ref="E42:H42"/>
    <mergeCell ref="K42:L42"/>
    <mergeCell ref="M42:N42"/>
    <mergeCell ref="D37:E37"/>
    <mergeCell ref="F37:H37"/>
    <mergeCell ref="I37:K37"/>
    <mergeCell ref="L37:O37"/>
    <mergeCell ref="D38:E38"/>
    <mergeCell ref="F38:H38"/>
    <mergeCell ref="I38:K38"/>
    <mergeCell ref="L38:O38"/>
    <mergeCell ref="D34:E34"/>
    <mergeCell ref="F34:H34"/>
    <mergeCell ref="I34:K34"/>
    <mergeCell ref="L34:O34"/>
    <mergeCell ref="B35:K35"/>
    <mergeCell ref="L35:O35"/>
    <mergeCell ref="B31:I31"/>
    <mergeCell ref="J31:O31"/>
    <mergeCell ref="D33:E33"/>
    <mergeCell ref="F33:H33"/>
    <mergeCell ref="I33:K33"/>
    <mergeCell ref="L33:O33"/>
    <mergeCell ref="B27:K27"/>
    <mergeCell ref="L27:O27"/>
    <mergeCell ref="B29:I29"/>
    <mergeCell ref="J29:O29"/>
    <mergeCell ref="B30:I30"/>
    <mergeCell ref="J30:O30"/>
    <mergeCell ref="D25:E25"/>
    <mergeCell ref="G25:H25"/>
    <mergeCell ref="J25:O25"/>
    <mergeCell ref="D26:E26"/>
    <mergeCell ref="G26:H26"/>
    <mergeCell ref="J26:O26"/>
    <mergeCell ref="D22:E22"/>
    <mergeCell ref="F22:G22"/>
    <mergeCell ref="I22:M22"/>
    <mergeCell ref="N22:O22"/>
    <mergeCell ref="B23:K23"/>
    <mergeCell ref="L23:O23"/>
    <mergeCell ref="D20:E20"/>
    <mergeCell ref="F20:G20"/>
    <mergeCell ref="I20:M20"/>
    <mergeCell ref="N20:O20"/>
    <mergeCell ref="D21:E21"/>
    <mergeCell ref="F21:G21"/>
    <mergeCell ref="I21:M21"/>
    <mergeCell ref="N21:O21"/>
    <mergeCell ref="B17:K17"/>
    <mergeCell ref="L17:O17"/>
    <mergeCell ref="D19:E19"/>
    <mergeCell ref="F19:G19"/>
    <mergeCell ref="I19:M19"/>
    <mergeCell ref="N19:O19"/>
    <mergeCell ref="D15:E15"/>
    <mergeCell ref="F15:G15"/>
    <mergeCell ref="I15:J15"/>
    <mergeCell ref="K15:M15"/>
    <mergeCell ref="N15:O15"/>
    <mergeCell ref="D16:E16"/>
    <mergeCell ref="F16:G16"/>
    <mergeCell ref="I16:J16"/>
    <mergeCell ref="K16:M16"/>
    <mergeCell ref="N16:O16"/>
    <mergeCell ref="D13:E13"/>
    <mergeCell ref="F13:G13"/>
    <mergeCell ref="I13:J13"/>
    <mergeCell ref="K13:M13"/>
    <mergeCell ref="N13:O13"/>
    <mergeCell ref="D14:E14"/>
    <mergeCell ref="F14:G14"/>
    <mergeCell ref="I14:J14"/>
    <mergeCell ref="K14:M14"/>
    <mergeCell ref="N14:O14"/>
    <mergeCell ref="D11:E11"/>
    <mergeCell ref="F11:G11"/>
    <mergeCell ref="I11:J11"/>
    <mergeCell ref="K11:M11"/>
    <mergeCell ref="N11:O11"/>
    <mergeCell ref="D12:E12"/>
    <mergeCell ref="F12:G12"/>
    <mergeCell ref="I12:J12"/>
    <mergeCell ref="K12:M12"/>
    <mergeCell ref="N12:O12"/>
    <mergeCell ref="D9:E9"/>
    <mergeCell ref="F9:G9"/>
    <mergeCell ref="I9:J9"/>
    <mergeCell ref="K9:M9"/>
    <mergeCell ref="N9:O9"/>
    <mergeCell ref="D10:E10"/>
    <mergeCell ref="F10:G10"/>
    <mergeCell ref="I10:J10"/>
    <mergeCell ref="K10:M10"/>
    <mergeCell ref="N10:O10"/>
    <mergeCell ref="B4:O5"/>
    <mergeCell ref="B6:O6"/>
    <mergeCell ref="B7:O7"/>
    <mergeCell ref="D8:E8"/>
    <mergeCell ref="F8:G8"/>
    <mergeCell ref="I8:J8"/>
    <mergeCell ref="K8:M8"/>
    <mergeCell ref="N8:O8"/>
    <mergeCell ref="B2:O2"/>
    <mergeCell ref="B3:O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zoomScale="65" zoomScaleNormal="65" zoomScaleSheetLayoutView="85" workbookViewId="0">
      <selection activeCell="A2" sqref="A2:XFD9"/>
    </sheetView>
  </sheetViews>
  <sheetFormatPr defaultColWidth="9.140625" defaultRowHeight="15" x14ac:dyDescent="0.25"/>
  <cols>
    <col min="1" max="1" width="9.42578125" style="107" bestFit="1" customWidth="1"/>
    <col min="2" max="2" width="15.42578125" style="107" customWidth="1"/>
    <col min="3" max="3" width="95.5703125" style="1" customWidth="1"/>
    <col min="4" max="4" width="9.140625" style="107"/>
    <col min="5" max="5" width="15.42578125" style="107" hidden="1" customWidth="1"/>
    <col min="6" max="6" width="19.140625" style="107" customWidth="1"/>
    <col min="7" max="7" width="15.42578125" style="107" customWidth="1"/>
    <col min="8" max="8" width="19.85546875" style="2" customWidth="1"/>
    <col min="9" max="9" width="26.7109375" style="107" bestFit="1" customWidth="1"/>
    <col min="10" max="10" width="9.140625" style="1" customWidth="1"/>
    <col min="11" max="16384" width="9.140625" style="1"/>
  </cols>
  <sheetData>
    <row r="1" spans="1:10" ht="32.1" customHeight="1" x14ac:dyDescent="0.25">
      <c r="A1" s="506" t="s">
        <v>44</v>
      </c>
      <c r="B1" s="507"/>
      <c r="C1" s="507"/>
      <c r="D1" s="507"/>
      <c r="E1" s="507"/>
      <c r="F1" s="507"/>
      <c r="G1" s="507"/>
      <c r="H1" s="507"/>
      <c r="I1" s="508"/>
    </row>
    <row r="2" spans="1:10" hidden="1" x14ac:dyDescent="0.25">
      <c r="A2" s="119"/>
      <c r="B2" s="121"/>
      <c r="C2" s="120"/>
      <c r="D2" s="121"/>
      <c r="E2" s="121"/>
      <c r="F2" s="121"/>
      <c r="G2" s="121"/>
      <c r="H2" s="122"/>
      <c r="I2" s="123"/>
    </row>
    <row r="3" spans="1:10" hidden="1" x14ac:dyDescent="0.25">
      <c r="A3" s="509"/>
      <c r="B3" s="510"/>
      <c r="C3" s="510"/>
      <c r="D3" s="510"/>
      <c r="E3" s="510"/>
      <c r="F3" s="510"/>
      <c r="G3" s="510"/>
      <c r="H3" s="510"/>
      <c r="I3" s="511"/>
    </row>
    <row r="4" spans="1:10" hidden="1" x14ac:dyDescent="0.25">
      <c r="A4" s="509"/>
      <c r="B4" s="510"/>
      <c r="C4" s="510"/>
      <c r="D4" s="510"/>
      <c r="E4" s="510"/>
      <c r="F4" s="510"/>
      <c r="G4" s="510"/>
      <c r="H4" s="510"/>
      <c r="I4" s="511"/>
    </row>
    <row r="5" spans="1:10" hidden="1" x14ac:dyDescent="0.25">
      <c r="A5" s="509"/>
      <c r="B5" s="510"/>
      <c r="C5" s="510"/>
      <c r="D5" s="510"/>
      <c r="E5" s="510"/>
      <c r="F5" s="510"/>
      <c r="G5" s="510"/>
      <c r="H5" s="510"/>
      <c r="I5" s="511"/>
    </row>
    <row r="6" spans="1:10" hidden="1" x14ac:dyDescent="0.25">
      <c r="A6" s="509"/>
      <c r="B6" s="510"/>
      <c r="C6" s="510"/>
      <c r="D6" s="510"/>
      <c r="E6" s="510"/>
      <c r="F6" s="510"/>
      <c r="G6" s="510"/>
      <c r="H6" s="510"/>
      <c r="I6" s="511"/>
    </row>
    <row r="7" spans="1:10" hidden="1" x14ac:dyDescent="0.25">
      <c r="A7" s="509"/>
      <c r="B7" s="510"/>
      <c r="C7" s="510"/>
      <c r="D7" s="510"/>
      <c r="E7" s="510"/>
      <c r="F7" s="510"/>
      <c r="G7" s="510"/>
      <c r="H7" s="510"/>
      <c r="I7" s="511"/>
    </row>
    <row r="8" spans="1:10" hidden="1" x14ac:dyDescent="0.25">
      <c r="A8" s="509"/>
      <c r="B8" s="510"/>
      <c r="C8" s="510"/>
      <c r="D8" s="510"/>
      <c r="E8" s="510"/>
      <c r="F8" s="510"/>
      <c r="G8" s="510"/>
      <c r="H8" s="510"/>
      <c r="I8" s="511"/>
    </row>
    <row r="9" spans="1:10" hidden="1" x14ac:dyDescent="0.25">
      <c r="A9" s="509"/>
      <c r="B9" s="510"/>
      <c r="C9" s="510"/>
      <c r="D9" s="510"/>
      <c r="E9" s="510"/>
      <c r="F9" s="510"/>
      <c r="G9" s="510"/>
      <c r="H9" s="510"/>
      <c r="I9" s="511"/>
    </row>
    <row r="10" spans="1:10" ht="15.75" thickBot="1" x14ac:dyDescent="0.3">
      <c r="A10" s="171"/>
      <c r="B10" s="172"/>
      <c r="C10" s="172"/>
      <c r="D10" s="172"/>
      <c r="E10" s="172"/>
      <c r="F10" s="172"/>
      <c r="G10" s="125"/>
      <c r="H10" s="125"/>
      <c r="I10" s="126"/>
    </row>
    <row r="11" spans="1:10" ht="33.950000000000003" customHeight="1" x14ac:dyDescent="0.25">
      <c r="A11" s="518" t="s">
        <v>48</v>
      </c>
      <c r="B11" s="519"/>
      <c r="C11" s="519"/>
      <c r="D11" s="519"/>
      <c r="E11" s="519"/>
      <c r="F11" s="520"/>
      <c r="G11" s="188"/>
      <c r="H11" s="188"/>
      <c r="I11" s="189"/>
    </row>
    <row r="12" spans="1:10" ht="15.75" x14ac:dyDescent="0.25">
      <c r="A12" s="516" t="s">
        <v>49</v>
      </c>
      <c r="B12" s="517"/>
      <c r="C12" s="517"/>
      <c r="D12" s="186">
        <v>0.15</v>
      </c>
      <c r="E12" s="186"/>
      <c r="F12" s="198"/>
      <c r="G12" s="190"/>
      <c r="H12" s="186"/>
      <c r="I12" s="186"/>
      <c r="J12" s="87">
        <f>D12+D13</f>
        <v>0.2</v>
      </c>
    </row>
    <row r="13" spans="1:10" ht="15.75" x14ac:dyDescent="0.25">
      <c r="A13" s="199" t="s">
        <v>132</v>
      </c>
      <c r="B13" s="178"/>
      <c r="C13" s="178"/>
      <c r="D13" s="187">
        <v>0.05</v>
      </c>
      <c r="E13" s="187"/>
      <c r="F13" s="200"/>
      <c r="G13" s="191"/>
      <c r="H13" s="187"/>
      <c r="I13" s="187"/>
    </row>
    <row r="14" spans="1:10" ht="15.75" x14ac:dyDescent="0.25">
      <c r="A14" s="516" t="s">
        <v>50</v>
      </c>
      <c r="B14" s="517"/>
      <c r="C14" s="517"/>
      <c r="D14" s="186">
        <v>7</v>
      </c>
      <c r="E14" s="186"/>
      <c r="F14" s="198"/>
      <c r="G14" s="190"/>
      <c r="H14" s="186"/>
      <c r="I14" s="186"/>
    </row>
    <row r="15" spans="1:10" ht="31.5" x14ac:dyDescent="0.25">
      <c r="A15" s="514" t="s">
        <v>46</v>
      </c>
      <c r="B15" s="515"/>
      <c r="C15" s="9" t="s">
        <v>45</v>
      </c>
      <c r="D15" s="10" t="s">
        <v>52</v>
      </c>
      <c r="E15" s="10" t="s">
        <v>53</v>
      </c>
      <c r="F15" s="201"/>
      <c r="G15" s="93"/>
      <c r="H15" s="11" t="s">
        <v>25</v>
      </c>
      <c r="I15" s="11" t="s">
        <v>12</v>
      </c>
    </row>
    <row r="16" spans="1:10" x14ac:dyDescent="0.25">
      <c r="A16" s="504">
        <v>1</v>
      </c>
      <c r="B16" s="505"/>
      <c r="C16" s="53" t="s">
        <v>123</v>
      </c>
      <c r="D16" s="48">
        <v>9.1999999999999993</v>
      </c>
      <c r="E16" s="13">
        <f>ROUNDUP(D16,0)</f>
        <v>10</v>
      </c>
      <c r="F16" s="202"/>
      <c r="G16" s="192"/>
      <c r="H16" s="98">
        <f>(D16*1000)*$D$14</f>
        <v>64400</v>
      </c>
      <c r="I16" s="14">
        <f>H16*$J$12</f>
        <v>12880</v>
      </c>
    </row>
    <row r="17" spans="1:10" x14ac:dyDescent="0.25">
      <c r="A17" s="203"/>
      <c r="B17" s="51"/>
      <c r="C17" s="51"/>
      <c r="D17" s="52">
        <f>SUM(D16:D16)</f>
        <v>9.1999999999999993</v>
      </c>
      <c r="E17" s="52">
        <f>SUM(E16:E16)</f>
        <v>10</v>
      </c>
      <c r="F17" s="204"/>
      <c r="G17" s="52"/>
      <c r="H17" s="12"/>
      <c r="I17" s="14"/>
    </row>
    <row r="18" spans="1:10" ht="15.75" x14ac:dyDescent="0.25">
      <c r="A18" s="502" t="s">
        <v>47</v>
      </c>
      <c r="B18" s="503"/>
      <c r="C18" s="503"/>
      <c r="D18" s="503"/>
      <c r="E18" s="503"/>
      <c r="F18" s="205"/>
      <c r="G18" s="193"/>
      <c r="H18" s="99">
        <f>SUM(H16:H17)</f>
        <v>64400</v>
      </c>
      <c r="I18" s="16">
        <f>H18*J12</f>
        <v>12880</v>
      </c>
    </row>
    <row r="19" spans="1:10" ht="26.25" customHeight="1" x14ac:dyDescent="0.25">
      <c r="A19" s="206"/>
      <c r="B19" s="59"/>
      <c r="C19" s="59"/>
      <c r="D19" s="59"/>
      <c r="E19" s="60"/>
      <c r="F19" s="207"/>
      <c r="G19" s="60"/>
      <c r="H19" s="95"/>
      <c r="I19" s="96"/>
    </row>
    <row r="20" spans="1:10" ht="47.25" x14ac:dyDescent="0.25">
      <c r="A20" s="208" t="s">
        <v>0</v>
      </c>
      <c r="B20" s="176" t="s">
        <v>137</v>
      </c>
      <c r="C20" s="177" t="s">
        <v>1</v>
      </c>
      <c r="D20" s="176" t="s">
        <v>11</v>
      </c>
      <c r="E20" s="176"/>
      <c r="F20" s="209" t="s">
        <v>3</v>
      </c>
      <c r="G20" s="194" t="s">
        <v>138</v>
      </c>
      <c r="H20" s="97" t="s">
        <v>149</v>
      </c>
      <c r="I20" s="18" t="s">
        <v>5</v>
      </c>
    </row>
    <row r="21" spans="1:10" ht="33.75" customHeight="1" x14ac:dyDescent="0.25">
      <c r="A21" s="210">
        <v>1</v>
      </c>
      <c r="B21" s="127"/>
      <c r="C21" s="181" t="s">
        <v>65</v>
      </c>
      <c r="D21" s="184"/>
      <c r="E21" s="184"/>
      <c r="F21" s="211"/>
      <c r="G21" s="184"/>
      <c r="H21" s="184"/>
      <c r="I21" s="185"/>
    </row>
    <row r="22" spans="1:10" ht="61.5" customHeight="1" x14ac:dyDescent="0.25">
      <c r="A22" s="212">
        <v>40230</v>
      </c>
      <c r="B22" s="100" t="s">
        <v>139</v>
      </c>
      <c r="C22" s="23" t="s">
        <v>6</v>
      </c>
      <c r="D22" s="24" t="s">
        <v>12</v>
      </c>
      <c r="E22" s="213"/>
      <c r="F22" s="214">
        <v>12880</v>
      </c>
      <c r="G22" s="195">
        <v>2.34</v>
      </c>
      <c r="H22" s="25">
        <f>TRUNC(G22*1.2332,2)</f>
        <v>2.88</v>
      </c>
      <c r="I22" s="25">
        <f>TRUNC(H22*F22,2)</f>
        <v>37094.400000000001</v>
      </c>
    </row>
    <row r="23" spans="1:10" ht="58.5" customHeight="1" x14ac:dyDescent="0.25">
      <c r="A23" s="212">
        <v>43340</v>
      </c>
      <c r="B23" s="100" t="s">
        <v>139</v>
      </c>
      <c r="C23" s="23" t="s">
        <v>13</v>
      </c>
      <c r="D23" s="24" t="s">
        <v>12</v>
      </c>
      <c r="E23" s="94"/>
      <c r="F23" s="215">
        <f>I18</f>
        <v>12880</v>
      </c>
      <c r="G23" s="25">
        <v>4.8899999999999997</v>
      </c>
      <c r="H23" s="25">
        <f>TRUNC(G23*1.2332,2)</f>
        <v>6.03</v>
      </c>
      <c r="I23" s="25">
        <f>TRUNC(H23*F23,2)</f>
        <v>77666.399999999994</v>
      </c>
    </row>
    <row r="24" spans="1:10" ht="48.75" customHeight="1" x14ac:dyDescent="0.25">
      <c r="A24" s="212">
        <v>60019</v>
      </c>
      <c r="B24" s="100" t="s">
        <v>139</v>
      </c>
      <c r="C24" s="23" t="s">
        <v>135</v>
      </c>
      <c r="D24" s="24" t="s">
        <v>7</v>
      </c>
      <c r="E24" s="94"/>
      <c r="F24" s="215">
        <f>F23*1.35</f>
        <v>17388</v>
      </c>
      <c r="G24" s="25">
        <f>(0.947*3)+1.503</f>
        <v>4.3439999999999994</v>
      </c>
      <c r="H24" s="25">
        <f>TRUNC(G24*1.2332,2)</f>
        <v>5.35</v>
      </c>
      <c r="I24" s="25">
        <f>TRUNC(H24*F24,2)</f>
        <v>93025.8</v>
      </c>
    </row>
    <row r="25" spans="1:10" ht="30" customHeight="1" x14ac:dyDescent="0.25">
      <c r="A25" s="216"/>
      <c r="B25" s="128"/>
      <c r="C25" s="181"/>
      <c r="D25" s="182"/>
      <c r="E25" s="182"/>
      <c r="F25" s="217"/>
      <c r="G25" s="182"/>
      <c r="H25" s="183"/>
      <c r="I25" s="27">
        <f>ROUND(SUM(I22:I24),2)</f>
        <v>207786.6</v>
      </c>
    </row>
    <row r="26" spans="1:10" ht="35.1" customHeight="1" x14ac:dyDescent="0.25">
      <c r="A26" s="210">
        <v>2</v>
      </c>
      <c r="B26" s="127"/>
      <c r="C26" s="181" t="s">
        <v>9</v>
      </c>
      <c r="D26" s="182"/>
      <c r="E26" s="182"/>
      <c r="F26" s="217"/>
      <c r="G26" s="182"/>
      <c r="H26" s="182"/>
      <c r="I26" s="183"/>
    </row>
    <row r="27" spans="1:10" s="5" customFormat="1" ht="64.5" customHeight="1" x14ac:dyDescent="0.25">
      <c r="A27" s="218">
        <v>40530</v>
      </c>
      <c r="B27" s="100" t="s">
        <v>139</v>
      </c>
      <c r="C27" s="38" t="s">
        <v>10</v>
      </c>
      <c r="D27" s="45" t="s">
        <v>14</v>
      </c>
      <c r="E27" s="57"/>
      <c r="F27" s="219">
        <v>11</v>
      </c>
      <c r="G27" s="46">
        <v>963.51</v>
      </c>
      <c r="H27" s="25">
        <f t="shared" ref="H27:H36" si="0">TRUNC(G27*1.2332,2)</f>
        <v>1188.2</v>
      </c>
      <c r="I27" s="25">
        <f>TRUNC(H27*F27,2)</f>
        <v>13070.2</v>
      </c>
    </row>
    <row r="28" spans="1:10" ht="60" x14ac:dyDescent="0.25">
      <c r="A28" s="218">
        <v>41333</v>
      </c>
      <c r="B28" s="100" t="s">
        <v>139</v>
      </c>
      <c r="C28" s="38" t="s">
        <v>37</v>
      </c>
      <c r="D28" s="45" t="s">
        <v>14</v>
      </c>
      <c r="E28" s="57"/>
      <c r="F28" s="219">
        <v>11</v>
      </c>
      <c r="G28" s="46">
        <v>1804</v>
      </c>
      <c r="H28" s="25">
        <f t="shared" si="0"/>
        <v>2224.69</v>
      </c>
      <c r="I28" s="25">
        <f t="shared" ref="I28:I36" si="1">TRUNC(H28*F28,2)</f>
        <v>24471.59</v>
      </c>
      <c r="J28" s="5"/>
    </row>
    <row r="29" spans="1:10" ht="50.25" customHeight="1" x14ac:dyDescent="0.25">
      <c r="A29" s="218">
        <v>40531</v>
      </c>
      <c r="B29" s="100" t="s">
        <v>139</v>
      </c>
      <c r="C29" s="38" t="s">
        <v>43</v>
      </c>
      <c r="D29" s="45" t="s">
        <v>14</v>
      </c>
      <c r="E29" s="57"/>
      <c r="F29" s="219">
        <v>7</v>
      </c>
      <c r="G29" s="46">
        <v>1587.57</v>
      </c>
      <c r="H29" s="25">
        <f t="shared" si="0"/>
        <v>1957.79</v>
      </c>
      <c r="I29" s="25">
        <f t="shared" si="1"/>
        <v>13704.53</v>
      </c>
      <c r="J29" s="5"/>
    </row>
    <row r="30" spans="1:10" s="5" customFormat="1" ht="49.5" customHeight="1" x14ac:dyDescent="0.25">
      <c r="A30" s="218">
        <v>41334</v>
      </c>
      <c r="B30" s="100" t="s">
        <v>139</v>
      </c>
      <c r="C30" s="38" t="s">
        <v>42</v>
      </c>
      <c r="D30" s="45" t="s">
        <v>14</v>
      </c>
      <c r="E30" s="57"/>
      <c r="F30" s="219">
        <v>7</v>
      </c>
      <c r="G30" s="46">
        <v>2812.09</v>
      </c>
      <c r="H30" s="25">
        <f t="shared" si="0"/>
        <v>3467.86</v>
      </c>
      <c r="I30" s="25">
        <f t="shared" si="1"/>
        <v>24275.02</v>
      </c>
    </row>
    <row r="31" spans="1:10" s="44" customFormat="1" ht="60" x14ac:dyDescent="0.25">
      <c r="A31" s="220">
        <v>40431</v>
      </c>
      <c r="B31" s="100" t="s">
        <v>139</v>
      </c>
      <c r="C31" s="41" t="s">
        <v>35</v>
      </c>
      <c r="D31" s="42" t="s">
        <v>15</v>
      </c>
      <c r="E31" s="58"/>
      <c r="F31" s="221">
        <f>F27*9</f>
        <v>99</v>
      </c>
      <c r="G31" s="43">
        <v>239.45</v>
      </c>
      <c r="H31" s="43">
        <f t="shared" si="0"/>
        <v>295.27999999999997</v>
      </c>
      <c r="I31" s="25">
        <f t="shared" si="1"/>
        <v>29232.720000000001</v>
      </c>
    </row>
    <row r="32" spans="1:10" s="44" customFormat="1" ht="60" x14ac:dyDescent="0.25">
      <c r="A32" s="220">
        <v>40435</v>
      </c>
      <c r="B32" s="100" t="s">
        <v>139</v>
      </c>
      <c r="C32" s="41" t="s">
        <v>36</v>
      </c>
      <c r="D32" s="42" t="s">
        <v>15</v>
      </c>
      <c r="E32" s="58"/>
      <c r="F32" s="221">
        <f>F29*9</f>
        <v>63</v>
      </c>
      <c r="G32" s="43">
        <v>453.12</v>
      </c>
      <c r="H32" s="43">
        <f t="shared" si="0"/>
        <v>558.78</v>
      </c>
      <c r="I32" s="25">
        <f t="shared" si="1"/>
        <v>35203.14</v>
      </c>
    </row>
    <row r="33" spans="1:9" ht="60" x14ac:dyDescent="0.25">
      <c r="A33" s="212">
        <v>40670</v>
      </c>
      <c r="B33" s="100" t="s">
        <v>139</v>
      </c>
      <c r="C33" s="23" t="s">
        <v>27</v>
      </c>
      <c r="D33" s="24" t="s">
        <v>15</v>
      </c>
      <c r="E33" s="56"/>
      <c r="F33" s="215">
        <v>137</v>
      </c>
      <c r="G33" s="25">
        <v>51.93</v>
      </c>
      <c r="H33" s="25">
        <f t="shared" si="0"/>
        <v>64.040000000000006</v>
      </c>
      <c r="I33" s="25">
        <f t="shared" si="1"/>
        <v>8773.48</v>
      </c>
    </row>
    <row r="34" spans="1:9" ht="51" customHeight="1" x14ac:dyDescent="0.25">
      <c r="A34" s="220">
        <v>40703</v>
      </c>
      <c r="B34" s="101" t="s">
        <v>139</v>
      </c>
      <c r="C34" s="41" t="s">
        <v>119</v>
      </c>
      <c r="D34" s="42" t="s">
        <v>15</v>
      </c>
      <c r="E34" s="58"/>
      <c r="F34" s="221">
        <v>41</v>
      </c>
      <c r="G34" s="43">
        <v>167.39</v>
      </c>
      <c r="H34" s="25">
        <f t="shared" si="0"/>
        <v>206.42</v>
      </c>
      <c r="I34" s="25">
        <f t="shared" si="1"/>
        <v>8463.2199999999993</v>
      </c>
    </row>
    <row r="35" spans="1:9" ht="46.5" customHeight="1" x14ac:dyDescent="0.25">
      <c r="A35" s="220">
        <v>40678</v>
      </c>
      <c r="B35" s="101" t="s">
        <v>139</v>
      </c>
      <c r="C35" s="41" t="s">
        <v>120</v>
      </c>
      <c r="D35" s="42" t="s">
        <v>15</v>
      </c>
      <c r="E35" s="58"/>
      <c r="F35" s="221">
        <v>38</v>
      </c>
      <c r="G35" s="43">
        <v>297</v>
      </c>
      <c r="H35" s="25">
        <f t="shared" si="0"/>
        <v>366.26</v>
      </c>
      <c r="I35" s="25">
        <f t="shared" si="1"/>
        <v>13917.88</v>
      </c>
    </row>
    <row r="36" spans="1:9" ht="51.75" customHeight="1" x14ac:dyDescent="0.25">
      <c r="A36" s="220">
        <v>40733</v>
      </c>
      <c r="B36" s="101" t="s">
        <v>139</v>
      </c>
      <c r="C36" s="41" t="s">
        <v>121</v>
      </c>
      <c r="D36" s="42" t="s">
        <v>136</v>
      </c>
      <c r="E36" s="58"/>
      <c r="F36" s="221">
        <v>19</v>
      </c>
      <c r="G36" s="43">
        <v>1274.25</v>
      </c>
      <c r="H36" s="25">
        <f t="shared" si="0"/>
        <v>1571.4</v>
      </c>
      <c r="I36" s="25">
        <f t="shared" si="1"/>
        <v>29856.6</v>
      </c>
    </row>
    <row r="37" spans="1:9" ht="26.25" customHeight="1" x14ac:dyDescent="0.25">
      <c r="A37" s="222"/>
      <c r="B37" s="129"/>
      <c r="C37" s="181"/>
      <c r="D37" s="182"/>
      <c r="E37" s="182"/>
      <c r="F37" s="217"/>
      <c r="G37" s="182"/>
      <c r="H37" s="183"/>
      <c r="I37" s="27">
        <f>ROUND(SUM(I27:I36),2)</f>
        <v>200968.38</v>
      </c>
    </row>
    <row r="38" spans="1:9" ht="33.75" customHeight="1" x14ac:dyDescent="0.25">
      <c r="A38" s="210">
        <v>3</v>
      </c>
      <c r="B38" s="127"/>
      <c r="C38" s="181" t="s">
        <v>145</v>
      </c>
      <c r="D38" s="182"/>
      <c r="E38" s="182"/>
      <c r="F38" s="217"/>
      <c r="G38" s="182"/>
      <c r="H38" s="182"/>
      <c r="I38" s="183"/>
    </row>
    <row r="39" spans="1:9" ht="45" x14ac:dyDescent="0.25">
      <c r="A39" s="212">
        <v>11447</v>
      </c>
      <c r="B39" s="101" t="s">
        <v>141</v>
      </c>
      <c r="C39" s="23" t="s">
        <v>28</v>
      </c>
      <c r="D39" s="24" t="s">
        <v>11</v>
      </c>
      <c r="E39" s="56"/>
      <c r="F39" s="215">
        <f>ROUNDUP(($D$16/0.2),0)</f>
        <v>46</v>
      </c>
      <c r="G39" s="25">
        <v>246.2</v>
      </c>
      <c r="H39" s="25">
        <f>TRUNC(G39*1.2332,2)</f>
        <v>303.61</v>
      </c>
      <c r="I39" s="25">
        <f t="shared" ref="I39:I46" si="2">TRUNC(H39*F39,2)</f>
        <v>13966.06</v>
      </c>
    </row>
    <row r="40" spans="1:9" ht="45" x14ac:dyDescent="0.25">
      <c r="A40" s="212">
        <v>11451</v>
      </c>
      <c r="B40" s="101" t="s">
        <v>141</v>
      </c>
      <c r="C40" s="23" t="s">
        <v>17</v>
      </c>
      <c r="D40" s="24" t="s">
        <v>11</v>
      </c>
      <c r="E40" s="56"/>
      <c r="F40" s="215">
        <f t="shared" ref="F40:F46" si="3">ROUNDUP(($D$16/0.2),0)</f>
        <v>46</v>
      </c>
      <c r="G40" s="25">
        <v>121.4</v>
      </c>
      <c r="H40" s="25">
        <f t="shared" ref="H40:H45" si="4">TRUNC(G40*1.2332,2)</f>
        <v>149.71</v>
      </c>
      <c r="I40" s="25">
        <f t="shared" si="2"/>
        <v>6886.66</v>
      </c>
    </row>
    <row r="41" spans="1:9" ht="45" x14ac:dyDescent="0.25">
      <c r="A41" s="212">
        <v>11433</v>
      </c>
      <c r="B41" s="101" t="s">
        <v>142</v>
      </c>
      <c r="C41" s="23" t="s">
        <v>143</v>
      </c>
      <c r="D41" s="24" t="s">
        <v>11</v>
      </c>
      <c r="E41" s="56"/>
      <c r="F41" s="215">
        <f t="shared" si="3"/>
        <v>46</v>
      </c>
      <c r="G41" s="25">
        <v>138</v>
      </c>
      <c r="H41" s="25">
        <f t="shared" si="4"/>
        <v>170.18</v>
      </c>
      <c r="I41" s="25">
        <f t="shared" si="2"/>
        <v>7828.28</v>
      </c>
    </row>
    <row r="42" spans="1:9" ht="45" x14ac:dyDescent="0.25">
      <c r="A42" s="212">
        <v>11455</v>
      </c>
      <c r="B42" s="101" t="s">
        <v>142</v>
      </c>
      <c r="C42" s="23" t="s">
        <v>144</v>
      </c>
      <c r="D42" s="24" t="s">
        <v>11</v>
      </c>
      <c r="E42" s="56"/>
      <c r="F42" s="215">
        <f t="shared" si="3"/>
        <v>46</v>
      </c>
      <c r="G42" s="25">
        <v>64.650000000000006</v>
      </c>
      <c r="H42" s="25">
        <f t="shared" si="4"/>
        <v>79.72</v>
      </c>
      <c r="I42" s="25">
        <f t="shared" si="2"/>
        <v>3667.12</v>
      </c>
    </row>
    <row r="43" spans="1:9" ht="45" x14ac:dyDescent="0.25">
      <c r="A43" s="212">
        <v>11440</v>
      </c>
      <c r="B43" s="101" t="s">
        <v>141</v>
      </c>
      <c r="C43" s="23" t="s">
        <v>39</v>
      </c>
      <c r="D43" s="24" t="s">
        <v>11</v>
      </c>
      <c r="E43" s="56"/>
      <c r="F43" s="215">
        <f t="shared" si="3"/>
        <v>46</v>
      </c>
      <c r="G43" s="25">
        <v>228.03</v>
      </c>
      <c r="H43" s="25">
        <f t="shared" si="4"/>
        <v>281.2</v>
      </c>
      <c r="I43" s="25">
        <f t="shared" si="2"/>
        <v>12935.2</v>
      </c>
    </row>
    <row r="44" spans="1:9" ht="45" x14ac:dyDescent="0.25">
      <c r="A44" s="212">
        <v>11449</v>
      </c>
      <c r="B44" s="101" t="s">
        <v>141</v>
      </c>
      <c r="C44" s="23" t="s">
        <v>19</v>
      </c>
      <c r="D44" s="24" t="s">
        <v>11</v>
      </c>
      <c r="E44" s="56"/>
      <c r="F44" s="215">
        <f t="shared" si="3"/>
        <v>46</v>
      </c>
      <c r="G44" s="25">
        <v>214.73</v>
      </c>
      <c r="H44" s="25">
        <f t="shared" si="4"/>
        <v>264.8</v>
      </c>
      <c r="I44" s="25">
        <f t="shared" si="2"/>
        <v>12180.8</v>
      </c>
    </row>
    <row r="45" spans="1:9" ht="45" x14ac:dyDescent="0.25">
      <c r="A45" s="212">
        <v>11432</v>
      </c>
      <c r="B45" s="101" t="s">
        <v>141</v>
      </c>
      <c r="C45" s="23" t="s">
        <v>40</v>
      </c>
      <c r="D45" s="24" t="s">
        <v>11</v>
      </c>
      <c r="E45" s="56"/>
      <c r="F45" s="215">
        <f t="shared" si="3"/>
        <v>46</v>
      </c>
      <c r="G45" s="25">
        <v>125.42</v>
      </c>
      <c r="H45" s="25">
        <f t="shared" si="4"/>
        <v>154.66</v>
      </c>
      <c r="I45" s="25">
        <f t="shared" si="2"/>
        <v>7114.36</v>
      </c>
    </row>
    <row r="46" spans="1:9" ht="25.5" customHeight="1" x14ac:dyDescent="0.25">
      <c r="A46" s="223" t="s">
        <v>38</v>
      </c>
      <c r="B46" s="101" t="s">
        <v>140</v>
      </c>
      <c r="C46" s="23" t="s">
        <v>41</v>
      </c>
      <c r="D46" s="24" t="s">
        <v>11</v>
      </c>
      <c r="E46" s="56"/>
      <c r="F46" s="215">
        <f t="shared" si="3"/>
        <v>46</v>
      </c>
      <c r="G46" s="25">
        <v>4</v>
      </c>
      <c r="H46" s="30">
        <v>235</v>
      </c>
      <c r="I46" s="25">
        <f t="shared" si="2"/>
        <v>10810</v>
      </c>
    </row>
    <row r="47" spans="1:9" ht="15.75" x14ac:dyDescent="0.25">
      <c r="A47" s="222"/>
      <c r="B47" s="129"/>
      <c r="C47" s="181"/>
      <c r="D47" s="182"/>
      <c r="E47" s="182"/>
      <c r="F47" s="217"/>
      <c r="G47" s="182"/>
      <c r="H47" s="183"/>
      <c r="I47" s="27">
        <f>ROUND(SUM(I39:I46),2)</f>
        <v>75388.479999999996</v>
      </c>
    </row>
    <row r="48" spans="1:9" ht="35.450000000000003" customHeight="1" x14ac:dyDescent="0.25">
      <c r="A48" s="210">
        <v>4</v>
      </c>
      <c r="B48" s="127"/>
      <c r="C48" s="181" t="s">
        <v>157</v>
      </c>
      <c r="D48" s="182"/>
      <c r="E48" s="182"/>
      <c r="F48" s="217"/>
      <c r="G48" s="182"/>
      <c r="H48" s="182"/>
      <c r="I48" s="183"/>
    </row>
    <row r="49" spans="1:9" ht="45" x14ac:dyDescent="0.25">
      <c r="A49" s="212">
        <v>42579</v>
      </c>
      <c r="B49" s="101" t="s">
        <v>146</v>
      </c>
      <c r="C49" s="23" t="s">
        <v>21</v>
      </c>
      <c r="D49" s="24" t="s">
        <v>22</v>
      </c>
      <c r="E49" s="94">
        <v>3.7</v>
      </c>
      <c r="F49" s="224">
        <f>$D$17</f>
        <v>9.1999999999999993</v>
      </c>
      <c r="G49" s="25">
        <f>1294.67*0.65</f>
        <v>841.53550000000007</v>
      </c>
      <c r="H49" s="25">
        <f t="shared" ref="H49:H51" si="5">TRUNC(G49*1.2332,2)</f>
        <v>1037.78</v>
      </c>
      <c r="I49" s="25">
        <f>ROUND(H49*F49,2)</f>
        <v>9547.58</v>
      </c>
    </row>
    <row r="50" spans="1:9" ht="75" x14ac:dyDescent="0.25">
      <c r="A50" s="212">
        <v>42672</v>
      </c>
      <c r="B50" s="101" t="s">
        <v>148</v>
      </c>
      <c r="C50" s="23" t="s">
        <v>23</v>
      </c>
      <c r="D50" s="24" t="s">
        <v>22</v>
      </c>
      <c r="E50" s="94">
        <v>3.7</v>
      </c>
      <c r="F50" s="224">
        <f t="shared" ref="F50:F51" si="6">$D$17</f>
        <v>9.1999999999999993</v>
      </c>
      <c r="G50" s="25">
        <f>698.03*0.65</f>
        <v>453.71949999999998</v>
      </c>
      <c r="H50" s="25">
        <f t="shared" si="5"/>
        <v>559.52</v>
      </c>
      <c r="I50" s="25">
        <f>ROUND(H50*F50,2)</f>
        <v>5147.58</v>
      </c>
    </row>
    <row r="51" spans="1:9" ht="45" x14ac:dyDescent="0.25">
      <c r="A51" s="212">
        <v>42589</v>
      </c>
      <c r="B51" s="101" t="s">
        <v>146</v>
      </c>
      <c r="C51" s="23" t="s">
        <v>24</v>
      </c>
      <c r="D51" s="24" t="s">
        <v>22</v>
      </c>
      <c r="E51" s="94">
        <v>3.7</v>
      </c>
      <c r="F51" s="224">
        <f t="shared" si="6"/>
        <v>9.1999999999999993</v>
      </c>
      <c r="G51" s="25">
        <f>560.95*0.65</f>
        <v>364.61750000000006</v>
      </c>
      <c r="H51" s="25">
        <f t="shared" si="5"/>
        <v>449.64</v>
      </c>
      <c r="I51" s="25">
        <f>ROUND(H51*F51,2)</f>
        <v>4136.6899999999996</v>
      </c>
    </row>
    <row r="52" spans="1:9" ht="75.75" thickBot="1" x14ac:dyDescent="0.3">
      <c r="A52" s="225" t="s">
        <v>118</v>
      </c>
      <c r="B52" s="226" t="s">
        <v>147</v>
      </c>
      <c r="C52" s="227" t="s">
        <v>64</v>
      </c>
      <c r="D52" s="228" t="s">
        <v>25</v>
      </c>
      <c r="E52" s="229"/>
      <c r="F52" s="230">
        <f>H18</f>
        <v>64400</v>
      </c>
      <c r="G52" s="43">
        <v>15.61</v>
      </c>
      <c r="H52" s="43">
        <f>'APIS-H=15CM'!P47</f>
        <v>25.5</v>
      </c>
      <c r="I52" s="25">
        <f>ROUND(H52*F52,2)</f>
        <v>1642200</v>
      </c>
    </row>
    <row r="53" spans="1:9" ht="15.75" x14ac:dyDescent="0.25">
      <c r="A53" s="196"/>
      <c r="B53" s="197"/>
      <c r="C53" s="512"/>
      <c r="D53" s="513"/>
      <c r="E53" s="513"/>
      <c r="F53" s="513"/>
      <c r="G53" s="357"/>
      <c r="H53" s="358"/>
      <c r="I53" s="27">
        <f>ROUND(SUM(I49:I52),2)</f>
        <v>1661031.85</v>
      </c>
    </row>
    <row r="54" spans="1:9" ht="15.75" x14ac:dyDescent="0.25">
      <c r="A54" s="356"/>
      <c r="B54" s="357"/>
      <c r="C54" s="357"/>
      <c r="D54" s="357"/>
      <c r="E54" s="357"/>
      <c r="F54" s="357"/>
      <c r="G54" s="357"/>
      <c r="H54" s="358"/>
      <c r="I54" s="31">
        <f>ROUND(I25+I37+I47+I53,2)</f>
        <v>2145175.31</v>
      </c>
    </row>
    <row r="55" spans="1:9" x14ac:dyDescent="0.25">
      <c r="A55" s="6"/>
      <c r="B55" s="6"/>
      <c r="C55" s="7"/>
      <c r="D55" s="6"/>
      <c r="E55" s="6"/>
      <c r="F55" s="6"/>
      <c r="G55" s="6"/>
      <c r="H55" s="8"/>
      <c r="I55" s="6"/>
    </row>
    <row r="56" spans="1:9" x14ac:dyDescent="0.25">
      <c r="A56" s="6"/>
      <c r="B56" s="6"/>
      <c r="C56" s="7"/>
      <c r="D56" s="6"/>
      <c r="E56" s="6"/>
      <c r="F56" s="6"/>
      <c r="G56" s="6"/>
      <c r="H56" s="8"/>
      <c r="I56" s="6"/>
    </row>
    <row r="57" spans="1:9" ht="15.75" x14ac:dyDescent="0.25">
      <c r="A57" s="359" t="s">
        <v>34</v>
      </c>
      <c r="B57" s="359"/>
      <c r="C57" s="359"/>
      <c r="D57" s="359"/>
      <c r="E57" s="359"/>
      <c r="F57" s="359"/>
      <c r="G57" s="359"/>
      <c r="H57" s="359"/>
      <c r="I57" s="359"/>
    </row>
    <row r="58" spans="1:9" ht="15.75" x14ac:dyDescent="0.25">
      <c r="A58" s="108" t="s">
        <v>0</v>
      </c>
      <c r="B58" s="108"/>
      <c r="C58" s="32" t="s">
        <v>30</v>
      </c>
      <c r="D58" s="108" t="s">
        <v>2</v>
      </c>
      <c r="E58" s="108" t="s">
        <v>3</v>
      </c>
      <c r="F58" s="108"/>
      <c r="G58" s="108"/>
      <c r="H58" s="33" t="s">
        <v>31</v>
      </c>
      <c r="I58" s="34" t="s">
        <v>32</v>
      </c>
    </row>
    <row r="59" spans="1:9" ht="30" x14ac:dyDescent="0.25">
      <c r="A59" s="12">
        <v>1</v>
      </c>
      <c r="B59" s="12"/>
      <c r="C59" s="35" t="s">
        <v>48</v>
      </c>
      <c r="D59" s="12" t="s">
        <v>33</v>
      </c>
      <c r="E59" s="12">
        <f>H18</f>
        <v>64400</v>
      </c>
      <c r="F59" s="12"/>
      <c r="G59" s="12"/>
      <c r="H59" s="36">
        <f>I54/E59</f>
        <v>33.310175621118013</v>
      </c>
      <c r="I59" s="37">
        <f>E59*H59</f>
        <v>2145175.31</v>
      </c>
    </row>
    <row r="60" spans="1:9" x14ac:dyDescent="0.25">
      <c r="A60" s="6"/>
      <c r="B60" s="6"/>
      <c r="C60" s="7"/>
      <c r="D60" s="6"/>
      <c r="E60" s="6"/>
      <c r="F60" s="6"/>
      <c r="G60" s="6"/>
      <c r="H60" s="8"/>
      <c r="I60" s="6"/>
    </row>
  </sheetData>
  <mergeCells count="17">
    <mergeCell ref="A6:I6"/>
    <mergeCell ref="A54:H54"/>
    <mergeCell ref="A57:I57"/>
    <mergeCell ref="A18:E18"/>
    <mergeCell ref="A16:B16"/>
    <mergeCell ref="A1:I1"/>
    <mergeCell ref="A7:I7"/>
    <mergeCell ref="A8:I8"/>
    <mergeCell ref="A9:I9"/>
    <mergeCell ref="C53:H53"/>
    <mergeCell ref="A15:B15"/>
    <mergeCell ref="A12:C12"/>
    <mergeCell ref="A14:C14"/>
    <mergeCell ref="A3:I3"/>
    <mergeCell ref="A4:I4"/>
    <mergeCell ref="A5:I5"/>
    <mergeCell ref="A11:F11"/>
  </mergeCells>
  <pageMargins left="1" right="1" top="1" bottom="1" header="0.5" footer="0.5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zoomScale="70" zoomScaleNormal="70" zoomScaleSheetLayoutView="85" workbookViewId="0">
      <selection activeCell="A3" sqref="A3:XFD9"/>
    </sheetView>
  </sheetViews>
  <sheetFormatPr defaultColWidth="9.140625" defaultRowHeight="15" x14ac:dyDescent="0.25"/>
  <cols>
    <col min="1" max="1" width="9.42578125" style="107" bestFit="1" customWidth="1"/>
    <col min="2" max="2" width="15.42578125" style="107" customWidth="1"/>
    <col min="3" max="3" width="92" style="1" customWidth="1"/>
    <col min="4" max="4" width="11.85546875" style="107" bestFit="1" customWidth="1"/>
    <col min="5" max="5" width="15.42578125" style="107" hidden="1" customWidth="1"/>
    <col min="6" max="6" width="10.85546875" style="107" bestFit="1" customWidth="1"/>
    <col min="7" max="7" width="15.42578125" style="107" customWidth="1"/>
    <col min="8" max="8" width="19.85546875" style="2" customWidth="1"/>
    <col min="9" max="9" width="26.7109375" style="107" bestFit="1" customWidth="1"/>
    <col min="10" max="10" width="9.140625" style="1" customWidth="1"/>
    <col min="11" max="16384" width="9.140625" style="1"/>
  </cols>
  <sheetData>
    <row r="1" spans="1:10" ht="32.1" customHeight="1" x14ac:dyDescent="0.25">
      <c r="A1" s="506" t="s">
        <v>44</v>
      </c>
      <c r="B1" s="507"/>
      <c r="C1" s="507"/>
      <c r="D1" s="507"/>
      <c r="E1" s="507"/>
      <c r="F1" s="507"/>
      <c r="G1" s="507"/>
      <c r="H1" s="507"/>
      <c r="I1" s="508"/>
    </row>
    <row r="2" spans="1:10" x14ac:dyDescent="0.25">
      <c r="A2" s="119"/>
      <c r="B2" s="121"/>
      <c r="C2" s="120"/>
      <c r="D2" s="121"/>
      <c r="E2" s="121"/>
      <c r="F2" s="121"/>
      <c r="G2" s="121"/>
      <c r="H2" s="122"/>
      <c r="I2" s="123"/>
    </row>
    <row r="3" spans="1:10" hidden="1" x14ac:dyDescent="0.25">
      <c r="A3" s="509"/>
      <c r="B3" s="510"/>
      <c r="C3" s="510"/>
      <c r="D3" s="510"/>
      <c r="E3" s="510"/>
      <c r="F3" s="510"/>
      <c r="G3" s="510"/>
      <c r="H3" s="510"/>
      <c r="I3" s="511"/>
    </row>
    <row r="4" spans="1:10" hidden="1" x14ac:dyDescent="0.25">
      <c r="A4" s="509"/>
      <c r="B4" s="510"/>
      <c r="C4" s="510"/>
      <c r="D4" s="510"/>
      <c r="E4" s="510"/>
      <c r="F4" s="510"/>
      <c r="G4" s="510"/>
      <c r="H4" s="510"/>
      <c r="I4" s="511"/>
    </row>
    <row r="5" spans="1:10" hidden="1" x14ac:dyDescent="0.25">
      <c r="A5" s="509"/>
      <c r="B5" s="510"/>
      <c r="C5" s="510"/>
      <c r="D5" s="510"/>
      <c r="E5" s="510"/>
      <c r="F5" s="510"/>
      <c r="G5" s="510"/>
      <c r="H5" s="510"/>
      <c r="I5" s="511"/>
    </row>
    <row r="6" spans="1:10" hidden="1" x14ac:dyDescent="0.25">
      <c r="A6" s="509"/>
      <c r="B6" s="510"/>
      <c r="C6" s="510"/>
      <c r="D6" s="510"/>
      <c r="E6" s="510"/>
      <c r="F6" s="510"/>
      <c r="G6" s="510"/>
      <c r="H6" s="510"/>
      <c r="I6" s="511"/>
    </row>
    <row r="7" spans="1:10" hidden="1" x14ac:dyDescent="0.25">
      <c r="A7" s="509"/>
      <c r="B7" s="510"/>
      <c r="C7" s="510"/>
      <c r="D7" s="510"/>
      <c r="E7" s="510"/>
      <c r="F7" s="510"/>
      <c r="G7" s="510"/>
      <c r="H7" s="510"/>
      <c r="I7" s="511"/>
    </row>
    <row r="8" spans="1:10" hidden="1" x14ac:dyDescent="0.25">
      <c r="A8" s="509"/>
      <c r="B8" s="510"/>
      <c r="C8" s="510"/>
      <c r="D8" s="510"/>
      <c r="E8" s="510"/>
      <c r="F8" s="510"/>
      <c r="G8" s="510"/>
      <c r="H8" s="510"/>
      <c r="I8" s="511"/>
    </row>
    <row r="9" spans="1:10" hidden="1" x14ac:dyDescent="0.25">
      <c r="A9" s="509"/>
      <c r="B9" s="510"/>
      <c r="C9" s="510"/>
      <c r="D9" s="510"/>
      <c r="E9" s="510"/>
      <c r="F9" s="510"/>
      <c r="G9" s="510"/>
      <c r="H9" s="510"/>
      <c r="I9" s="511"/>
    </row>
    <row r="10" spans="1:10" x14ac:dyDescent="0.25">
      <c r="A10" s="124"/>
      <c r="B10" s="125"/>
      <c r="C10" s="125"/>
      <c r="D10" s="125"/>
      <c r="E10" s="125"/>
      <c r="F10" s="125"/>
      <c r="G10" s="125"/>
      <c r="H10" s="125"/>
      <c r="I10" s="126"/>
    </row>
    <row r="11" spans="1:10" ht="33.950000000000003" customHeight="1" thickBot="1" x14ac:dyDescent="0.3">
      <c r="A11" s="521" t="s">
        <v>48</v>
      </c>
      <c r="B11" s="522"/>
      <c r="C11" s="522"/>
      <c r="D11" s="522"/>
      <c r="E11" s="522"/>
      <c r="F11" s="522"/>
      <c r="G11" s="522"/>
      <c r="H11" s="522"/>
      <c r="I11" s="523"/>
    </row>
    <row r="12" spans="1:10" ht="15.75" x14ac:dyDescent="0.25">
      <c r="A12" s="524" t="s">
        <v>49</v>
      </c>
      <c r="B12" s="525"/>
      <c r="C12" s="525"/>
      <c r="D12" s="232">
        <v>0.15</v>
      </c>
      <c r="E12" s="232"/>
      <c r="F12" s="233"/>
      <c r="G12" s="190"/>
      <c r="H12" s="186"/>
      <c r="I12" s="186"/>
      <c r="J12" s="87">
        <f>D12+D13</f>
        <v>0.2</v>
      </c>
    </row>
    <row r="13" spans="1:10" ht="15.75" x14ac:dyDescent="0.25">
      <c r="A13" s="199" t="s">
        <v>132</v>
      </c>
      <c r="B13" s="178"/>
      <c r="C13" s="178"/>
      <c r="D13" s="187">
        <v>0.05</v>
      </c>
      <c r="E13" s="187"/>
      <c r="F13" s="200"/>
      <c r="G13" s="191"/>
      <c r="H13" s="187"/>
      <c r="I13" s="187"/>
    </row>
    <row r="14" spans="1:10" ht="15.75" x14ac:dyDescent="0.25">
      <c r="A14" s="516" t="s">
        <v>50</v>
      </c>
      <c r="B14" s="517"/>
      <c r="C14" s="517"/>
      <c r="D14" s="186">
        <v>7</v>
      </c>
      <c r="E14" s="186"/>
      <c r="F14" s="198"/>
      <c r="G14" s="190"/>
      <c r="H14" s="186"/>
      <c r="I14" s="186"/>
    </row>
    <row r="15" spans="1:10" ht="15.75" x14ac:dyDescent="0.25">
      <c r="A15" s="514" t="s">
        <v>46</v>
      </c>
      <c r="B15" s="515"/>
      <c r="C15" s="9" t="s">
        <v>45</v>
      </c>
      <c r="D15" s="10" t="s">
        <v>52</v>
      </c>
      <c r="E15" s="10" t="s">
        <v>53</v>
      </c>
      <c r="F15" s="201"/>
      <c r="G15" s="93"/>
      <c r="H15" s="11" t="s">
        <v>25</v>
      </c>
      <c r="I15" s="11" t="s">
        <v>12</v>
      </c>
    </row>
    <row r="16" spans="1:10" x14ac:dyDescent="0.25">
      <c r="A16" s="504">
        <v>2</v>
      </c>
      <c r="B16" s="505"/>
      <c r="C16" s="53" t="s">
        <v>158</v>
      </c>
      <c r="D16" s="49">
        <v>5.65</v>
      </c>
      <c r="E16" s="13">
        <f>ROUNDUP(D16,0)</f>
        <v>6</v>
      </c>
      <c r="F16" s="202"/>
      <c r="G16" s="192"/>
      <c r="H16" s="98">
        <f>(D16*1000)*$D$14</f>
        <v>39550</v>
      </c>
      <c r="I16" s="14">
        <f>H16*$J$12</f>
        <v>7910</v>
      </c>
    </row>
    <row r="17" spans="1:10" x14ac:dyDescent="0.25">
      <c r="A17" s="203"/>
      <c r="B17" s="51"/>
      <c r="C17" s="51"/>
      <c r="D17" s="52">
        <f>SUM(D16:D16)</f>
        <v>5.65</v>
      </c>
      <c r="E17" s="52">
        <f>SUM(E16:E16)</f>
        <v>6</v>
      </c>
      <c r="F17" s="204"/>
      <c r="G17" s="52"/>
      <c r="H17" s="12"/>
      <c r="I17" s="14"/>
    </row>
    <row r="18" spans="1:10" ht="15.75" x14ac:dyDescent="0.25">
      <c r="A18" s="502" t="s">
        <v>47</v>
      </c>
      <c r="B18" s="503"/>
      <c r="C18" s="503"/>
      <c r="D18" s="503"/>
      <c r="E18" s="503"/>
      <c r="F18" s="205"/>
      <c r="G18" s="193"/>
      <c r="H18" s="99">
        <f>SUM(H16:H17)</f>
        <v>39550</v>
      </c>
      <c r="I18" s="16">
        <f>H18*J12</f>
        <v>7910</v>
      </c>
    </row>
    <row r="19" spans="1:10" ht="26.25" customHeight="1" x14ac:dyDescent="0.25">
      <c r="A19" s="206"/>
      <c r="B19" s="59"/>
      <c r="C19" s="59"/>
      <c r="D19" s="59"/>
      <c r="E19" s="60"/>
      <c r="F19" s="207"/>
      <c r="G19" s="60"/>
      <c r="H19" s="95"/>
      <c r="I19" s="96"/>
    </row>
    <row r="20" spans="1:10" ht="47.25" x14ac:dyDescent="0.25">
      <c r="A20" s="208" t="s">
        <v>0</v>
      </c>
      <c r="B20" s="176" t="s">
        <v>137</v>
      </c>
      <c r="C20" s="177" t="s">
        <v>1</v>
      </c>
      <c r="D20" s="176" t="s">
        <v>11</v>
      </c>
      <c r="E20" s="176"/>
      <c r="F20" s="209" t="s">
        <v>3</v>
      </c>
      <c r="G20" s="194" t="s">
        <v>138</v>
      </c>
      <c r="H20" s="97" t="s">
        <v>149</v>
      </c>
      <c r="I20" s="18" t="s">
        <v>5</v>
      </c>
    </row>
    <row r="21" spans="1:10" ht="33.75" customHeight="1" x14ac:dyDescent="0.25">
      <c r="A21" s="210">
        <v>1</v>
      </c>
      <c r="B21" s="127"/>
      <c r="C21" s="181" t="s">
        <v>65</v>
      </c>
      <c r="D21" s="231"/>
      <c r="E21" s="184"/>
      <c r="F21" s="211"/>
      <c r="G21" s="184"/>
      <c r="H21" s="184"/>
      <c r="I21" s="185"/>
    </row>
    <row r="22" spans="1:10" ht="61.5" customHeight="1" x14ac:dyDescent="0.25">
      <c r="A22" s="212">
        <v>40230</v>
      </c>
      <c r="B22" s="100" t="s">
        <v>139</v>
      </c>
      <c r="C22" s="23" t="s">
        <v>6</v>
      </c>
      <c r="D22" s="24" t="s">
        <v>12</v>
      </c>
      <c r="E22" s="213"/>
      <c r="F22" s="214">
        <v>7910</v>
      </c>
      <c r="G22" s="195">
        <v>2.34</v>
      </c>
      <c r="H22" s="25">
        <f>TRUNC(G22*1.2332,2)</f>
        <v>2.88</v>
      </c>
      <c r="I22" s="25">
        <f>TRUNC(H22*F22,2)</f>
        <v>22780.799999999999</v>
      </c>
    </row>
    <row r="23" spans="1:10" ht="49.5" customHeight="1" x14ac:dyDescent="0.25">
      <c r="A23" s="212">
        <v>43340</v>
      </c>
      <c r="B23" s="100" t="s">
        <v>139</v>
      </c>
      <c r="C23" s="23" t="s">
        <v>13</v>
      </c>
      <c r="D23" s="24" t="s">
        <v>12</v>
      </c>
      <c r="E23" s="94"/>
      <c r="F23" s="215">
        <f>I18</f>
        <v>7910</v>
      </c>
      <c r="G23" s="25">
        <v>4.8899999999999997</v>
      </c>
      <c r="H23" s="25">
        <f>TRUNC(G23*1.2332,2)</f>
        <v>6.03</v>
      </c>
      <c r="I23" s="25">
        <f t="shared" ref="I23:I24" si="0">TRUNC(H23*F23,2)</f>
        <v>47697.3</v>
      </c>
    </row>
    <row r="24" spans="1:10" ht="48.75" customHeight="1" x14ac:dyDescent="0.25">
      <c r="A24" s="212">
        <v>60019</v>
      </c>
      <c r="B24" s="100" t="s">
        <v>139</v>
      </c>
      <c r="C24" s="23" t="s">
        <v>135</v>
      </c>
      <c r="D24" s="24" t="s">
        <v>7</v>
      </c>
      <c r="E24" s="94"/>
      <c r="F24" s="215">
        <f>F23*1.35</f>
        <v>10678.5</v>
      </c>
      <c r="G24" s="25">
        <f>(0.947*3)+1.503</f>
        <v>4.3439999999999994</v>
      </c>
      <c r="H24" s="25">
        <f>TRUNC(G24*1.2332,2)</f>
        <v>5.35</v>
      </c>
      <c r="I24" s="25">
        <f t="shared" si="0"/>
        <v>57129.97</v>
      </c>
    </row>
    <row r="25" spans="1:10" ht="30" customHeight="1" x14ac:dyDescent="0.25">
      <c r="A25" s="216"/>
      <c r="B25" s="128"/>
      <c r="C25" s="181"/>
      <c r="D25" s="182"/>
      <c r="E25" s="182"/>
      <c r="F25" s="217"/>
      <c r="G25" s="182"/>
      <c r="H25" s="183"/>
      <c r="I25" s="27">
        <f>ROUND(SUM(I22:I24),2)</f>
        <v>127608.07</v>
      </c>
    </row>
    <row r="26" spans="1:10" ht="35.1" customHeight="1" x14ac:dyDescent="0.25">
      <c r="A26" s="210">
        <v>2</v>
      </c>
      <c r="B26" s="127"/>
      <c r="C26" s="181" t="s">
        <v>9</v>
      </c>
      <c r="D26" s="182"/>
      <c r="E26" s="182"/>
      <c r="F26" s="217"/>
      <c r="G26" s="182"/>
      <c r="H26" s="182"/>
      <c r="I26" s="183"/>
    </row>
    <row r="27" spans="1:10" s="5" customFormat="1" ht="64.5" customHeight="1" x14ac:dyDescent="0.25">
      <c r="A27" s="218">
        <v>40530</v>
      </c>
      <c r="B27" s="100" t="s">
        <v>139</v>
      </c>
      <c r="C27" s="38" t="s">
        <v>10</v>
      </c>
      <c r="D27" s="45" t="s">
        <v>14</v>
      </c>
      <c r="E27" s="57"/>
      <c r="F27" s="219">
        <v>7</v>
      </c>
      <c r="G27" s="46">
        <v>963.51</v>
      </c>
      <c r="H27" s="25">
        <f t="shared" ref="H27:H36" si="1">TRUNC(G27*1.2332,2)</f>
        <v>1188.2</v>
      </c>
      <c r="I27" s="25">
        <f>TRUNC(H27*F27,2)</f>
        <v>8317.4</v>
      </c>
    </row>
    <row r="28" spans="1:10" ht="60" x14ac:dyDescent="0.25">
      <c r="A28" s="218">
        <v>41333</v>
      </c>
      <c r="B28" s="100" t="s">
        <v>139</v>
      </c>
      <c r="C28" s="38" t="s">
        <v>37</v>
      </c>
      <c r="D28" s="45" t="s">
        <v>14</v>
      </c>
      <c r="E28" s="57"/>
      <c r="F28" s="219">
        <v>7</v>
      </c>
      <c r="G28" s="46">
        <v>1804</v>
      </c>
      <c r="H28" s="25">
        <f t="shared" si="1"/>
        <v>2224.69</v>
      </c>
      <c r="I28" s="25">
        <f t="shared" ref="I28:I36" si="2">TRUNC(H28*F28,2)</f>
        <v>15572.83</v>
      </c>
      <c r="J28" s="5"/>
    </row>
    <row r="29" spans="1:10" ht="50.25" customHeight="1" x14ac:dyDescent="0.25">
      <c r="A29" s="218">
        <v>40531</v>
      </c>
      <c r="B29" s="100" t="s">
        <v>139</v>
      </c>
      <c r="C29" s="38" t="s">
        <v>43</v>
      </c>
      <c r="D29" s="45" t="s">
        <v>14</v>
      </c>
      <c r="E29" s="57"/>
      <c r="F29" s="219">
        <v>5</v>
      </c>
      <c r="G29" s="46">
        <v>1587.57</v>
      </c>
      <c r="H29" s="25">
        <f t="shared" si="1"/>
        <v>1957.79</v>
      </c>
      <c r="I29" s="25">
        <f t="shared" si="2"/>
        <v>9788.9500000000007</v>
      </c>
      <c r="J29" s="5"/>
    </row>
    <row r="30" spans="1:10" s="5" customFormat="1" ht="49.5" customHeight="1" x14ac:dyDescent="0.25">
      <c r="A30" s="218">
        <v>41334</v>
      </c>
      <c r="B30" s="100" t="s">
        <v>139</v>
      </c>
      <c r="C30" s="38" t="s">
        <v>42</v>
      </c>
      <c r="D30" s="45" t="s">
        <v>14</v>
      </c>
      <c r="E30" s="57"/>
      <c r="F30" s="219">
        <v>5</v>
      </c>
      <c r="G30" s="46">
        <v>2812.09</v>
      </c>
      <c r="H30" s="25">
        <f t="shared" si="1"/>
        <v>3467.86</v>
      </c>
      <c r="I30" s="25">
        <f t="shared" si="2"/>
        <v>17339.3</v>
      </c>
    </row>
    <row r="31" spans="1:10" s="44" customFormat="1" ht="60" x14ac:dyDescent="0.25">
      <c r="A31" s="220">
        <v>40431</v>
      </c>
      <c r="B31" s="100" t="s">
        <v>139</v>
      </c>
      <c r="C31" s="41" t="s">
        <v>35</v>
      </c>
      <c r="D31" s="42" t="s">
        <v>15</v>
      </c>
      <c r="E31" s="58"/>
      <c r="F31" s="221">
        <f>F27*9</f>
        <v>63</v>
      </c>
      <c r="G31" s="43">
        <v>239.45</v>
      </c>
      <c r="H31" s="43">
        <f t="shared" si="1"/>
        <v>295.27999999999997</v>
      </c>
      <c r="I31" s="25">
        <f t="shared" si="2"/>
        <v>18602.64</v>
      </c>
    </row>
    <row r="32" spans="1:10" s="44" customFormat="1" ht="60" x14ac:dyDescent="0.25">
      <c r="A32" s="220">
        <v>40435</v>
      </c>
      <c r="B32" s="100" t="s">
        <v>139</v>
      </c>
      <c r="C32" s="41" t="s">
        <v>36</v>
      </c>
      <c r="D32" s="42" t="s">
        <v>15</v>
      </c>
      <c r="E32" s="58"/>
      <c r="F32" s="221">
        <f>F29*9</f>
        <v>45</v>
      </c>
      <c r="G32" s="43">
        <v>453.12</v>
      </c>
      <c r="H32" s="43">
        <f t="shared" si="1"/>
        <v>558.78</v>
      </c>
      <c r="I32" s="25">
        <f t="shared" si="2"/>
        <v>25145.1</v>
      </c>
    </row>
    <row r="33" spans="1:9" ht="60" x14ac:dyDescent="0.25">
      <c r="A33" s="212">
        <v>40670</v>
      </c>
      <c r="B33" s="100" t="s">
        <v>139</v>
      </c>
      <c r="C33" s="23" t="s">
        <v>27</v>
      </c>
      <c r="D33" s="24" t="s">
        <v>15</v>
      </c>
      <c r="E33" s="56"/>
      <c r="F33" s="215">
        <v>82</v>
      </c>
      <c r="G33" s="25">
        <v>51.93</v>
      </c>
      <c r="H33" s="25">
        <f t="shared" si="1"/>
        <v>64.040000000000006</v>
      </c>
      <c r="I33" s="25">
        <f t="shared" si="2"/>
        <v>5251.28</v>
      </c>
    </row>
    <row r="34" spans="1:9" ht="51" customHeight="1" x14ac:dyDescent="0.25">
      <c r="A34" s="220">
        <v>40703</v>
      </c>
      <c r="B34" s="101" t="s">
        <v>139</v>
      </c>
      <c r="C34" s="41" t="s">
        <v>119</v>
      </c>
      <c r="D34" s="42" t="s">
        <v>15</v>
      </c>
      <c r="E34" s="58"/>
      <c r="F34" s="221">
        <v>25</v>
      </c>
      <c r="G34" s="43">
        <v>167.39</v>
      </c>
      <c r="H34" s="25">
        <f t="shared" si="1"/>
        <v>206.42</v>
      </c>
      <c r="I34" s="25">
        <f t="shared" si="2"/>
        <v>5160.5</v>
      </c>
    </row>
    <row r="35" spans="1:9" ht="46.5" customHeight="1" x14ac:dyDescent="0.25">
      <c r="A35" s="220">
        <v>40678</v>
      </c>
      <c r="B35" s="101" t="s">
        <v>139</v>
      </c>
      <c r="C35" s="41" t="s">
        <v>120</v>
      </c>
      <c r="D35" s="42" t="s">
        <v>15</v>
      </c>
      <c r="E35" s="58"/>
      <c r="F35" s="221">
        <v>23</v>
      </c>
      <c r="G35" s="43">
        <v>297</v>
      </c>
      <c r="H35" s="25">
        <f t="shared" si="1"/>
        <v>366.26</v>
      </c>
      <c r="I35" s="25">
        <f t="shared" si="2"/>
        <v>8423.98</v>
      </c>
    </row>
    <row r="36" spans="1:9" ht="51.75" customHeight="1" x14ac:dyDescent="0.25">
      <c r="A36" s="220">
        <v>40733</v>
      </c>
      <c r="B36" s="101" t="s">
        <v>139</v>
      </c>
      <c r="C36" s="41" t="s">
        <v>121</v>
      </c>
      <c r="D36" s="42" t="s">
        <v>136</v>
      </c>
      <c r="E36" s="58"/>
      <c r="F36" s="221">
        <v>12</v>
      </c>
      <c r="G36" s="43">
        <v>1274.25</v>
      </c>
      <c r="H36" s="25">
        <f t="shared" si="1"/>
        <v>1571.4</v>
      </c>
      <c r="I36" s="25">
        <f t="shared" si="2"/>
        <v>18856.8</v>
      </c>
    </row>
    <row r="37" spans="1:9" ht="26.25" customHeight="1" x14ac:dyDescent="0.25">
      <c r="A37" s="222"/>
      <c r="B37" s="129"/>
      <c r="C37" s="181"/>
      <c r="D37" s="182"/>
      <c r="E37" s="182"/>
      <c r="F37" s="217"/>
      <c r="G37" s="182"/>
      <c r="H37" s="183"/>
      <c r="I37" s="27">
        <f>ROUND(SUM(I27:I36),2)</f>
        <v>132458.78</v>
      </c>
    </row>
    <row r="38" spans="1:9" ht="33.75" customHeight="1" x14ac:dyDescent="0.25">
      <c r="A38" s="210">
        <v>3</v>
      </c>
      <c r="B38" s="127"/>
      <c r="C38" s="181" t="s">
        <v>145</v>
      </c>
      <c r="D38" s="182"/>
      <c r="E38" s="182"/>
      <c r="F38" s="217"/>
      <c r="G38" s="182"/>
      <c r="H38" s="182"/>
      <c r="I38" s="183"/>
    </row>
    <row r="39" spans="1:9" ht="45" x14ac:dyDescent="0.25">
      <c r="A39" s="212">
        <v>11447</v>
      </c>
      <c r="B39" s="101" t="s">
        <v>141</v>
      </c>
      <c r="C39" s="23" t="s">
        <v>28</v>
      </c>
      <c r="D39" s="24" t="s">
        <v>11</v>
      </c>
      <c r="E39" s="56"/>
      <c r="F39" s="215">
        <f>ROUNDUP(($D$16/0.2),0)</f>
        <v>29</v>
      </c>
      <c r="G39" s="25">
        <v>246.2</v>
      </c>
      <c r="H39" s="25">
        <f>TRUNC(G39*1.2332,2)</f>
        <v>303.61</v>
      </c>
      <c r="I39" s="25">
        <f t="shared" ref="I39:I46" si="3">TRUNC(H39*F39,2)</f>
        <v>8804.69</v>
      </c>
    </row>
    <row r="40" spans="1:9" ht="45" x14ac:dyDescent="0.25">
      <c r="A40" s="212">
        <v>11451</v>
      </c>
      <c r="B40" s="101" t="s">
        <v>141</v>
      </c>
      <c r="C40" s="23" t="s">
        <v>17</v>
      </c>
      <c r="D40" s="24" t="s">
        <v>11</v>
      </c>
      <c r="E40" s="56"/>
      <c r="F40" s="215">
        <f>ROUNDUP(($D$16/0.2),0)</f>
        <v>29</v>
      </c>
      <c r="G40" s="25">
        <v>121.4</v>
      </c>
      <c r="H40" s="25">
        <f t="shared" ref="H40:H45" si="4">TRUNC(G40*1.2332,2)</f>
        <v>149.71</v>
      </c>
      <c r="I40" s="25">
        <f t="shared" si="3"/>
        <v>4341.59</v>
      </c>
    </row>
    <row r="41" spans="1:9" ht="45" x14ac:dyDescent="0.25">
      <c r="A41" s="212">
        <v>11433</v>
      </c>
      <c r="B41" s="101" t="s">
        <v>142</v>
      </c>
      <c r="C41" s="23" t="s">
        <v>143</v>
      </c>
      <c r="D41" s="24" t="s">
        <v>11</v>
      </c>
      <c r="E41" s="56"/>
      <c r="F41" s="215">
        <f t="shared" ref="F41:F46" si="5">ROUNDUP(($D$16/0.2),0)</f>
        <v>29</v>
      </c>
      <c r="G41" s="25">
        <v>138</v>
      </c>
      <c r="H41" s="25">
        <f t="shared" si="4"/>
        <v>170.18</v>
      </c>
      <c r="I41" s="25">
        <f t="shared" si="3"/>
        <v>4935.22</v>
      </c>
    </row>
    <row r="42" spans="1:9" ht="45" x14ac:dyDescent="0.25">
      <c r="A42" s="212">
        <v>11455</v>
      </c>
      <c r="B42" s="101" t="s">
        <v>142</v>
      </c>
      <c r="C42" s="23" t="s">
        <v>144</v>
      </c>
      <c r="D42" s="24" t="s">
        <v>11</v>
      </c>
      <c r="E42" s="56"/>
      <c r="F42" s="215">
        <f t="shared" si="5"/>
        <v>29</v>
      </c>
      <c r="G42" s="25">
        <v>64.650000000000006</v>
      </c>
      <c r="H42" s="25">
        <f t="shared" si="4"/>
        <v>79.72</v>
      </c>
      <c r="I42" s="25">
        <f t="shared" si="3"/>
        <v>2311.88</v>
      </c>
    </row>
    <row r="43" spans="1:9" ht="45" x14ac:dyDescent="0.25">
      <c r="A43" s="212">
        <v>11440</v>
      </c>
      <c r="B43" s="101" t="s">
        <v>141</v>
      </c>
      <c r="C43" s="23" t="s">
        <v>39</v>
      </c>
      <c r="D43" s="24" t="s">
        <v>11</v>
      </c>
      <c r="E43" s="56"/>
      <c r="F43" s="215">
        <f t="shared" si="5"/>
        <v>29</v>
      </c>
      <c r="G43" s="25">
        <v>228.03</v>
      </c>
      <c r="H43" s="25">
        <f t="shared" si="4"/>
        <v>281.2</v>
      </c>
      <c r="I43" s="25">
        <f t="shared" si="3"/>
        <v>8154.8</v>
      </c>
    </row>
    <row r="44" spans="1:9" ht="45" x14ac:dyDescent="0.25">
      <c r="A44" s="212">
        <v>11449</v>
      </c>
      <c r="B44" s="101" t="s">
        <v>141</v>
      </c>
      <c r="C44" s="23" t="s">
        <v>19</v>
      </c>
      <c r="D44" s="24" t="s">
        <v>11</v>
      </c>
      <c r="E44" s="56"/>
      <c r="F44" s="215">
        <f t="shared" si="5"/>
        <v>29</v>
      </c>
      <c r="G44" s="25">
        <v>214.73</v>
      </c>
      <c r="H44" s="25">
        <f t="shared" si="4"/>
        <v>264.8</v>
      </c>
      <c r="I44" s="25">
        <f t="shared" si="3"/>
        <v>7679.2</v>
      </c>
    </row>
    <row r="45" spans="1:9" ht="45" x14ac:dyDescent="0.25">
      <c r="A45" s="212">
        <v>11432</v>
      </c>
      <c r="B45" s="101" t="s">
        <v>141</v>
      </c>
      <c r="C45" s="23" t="s">
        <v>40</v>
      </c>
      <c r="D45" s="24" t="s">
        <v>11</v>
      </c>
      <c r="E45" s="56"/>
      <c r="F45" s="215">
        <f t="shared" si="5"/>
        <v>29</v>
      </c>
      <c r="G45" s="25">
        <v>125.42</v>
      </c>
      <c r="H45" s="25">
        <f t="shared" si="4"/>
        <v>154.66</v>
      </c>
      <c r="I45" s="25">
        <f t="shared" si="3"/>
        <v>4485.1400000000003</v>
      </c>
    </row>
    <row r="46" spans="1:9" ht="25.5" customHeight="1" x14ac:dyDescent="0.25">
      <c r="A46" s="223" t="s">
        <v>38</v>
      </c>
      <c r="B46" s="101" t="s">
        <v>140</v>
      </c>
      <c r="C46" s="23" t="s">
        <v>41</v>
      </c>
      <c r="D46" s="24" t="s">
        <v>11</v>
      </c>
      <c r="E46" s="56"/>
      <c r="F46" s="215">
        <f t="shared" si="5"/>
        <v>29</v>
      </c>
      <c r="G46" s="25">
        <v>4</v>
      </c>
      <c r="H46" s="30">
        <v>235</v>
      </c>
      <c r="I46" s="25">
        <f t="shared" si="3"/>
        <v>6815</v>
      </c>
    </row>
    <row r="47" spans="1:9" ht="15.75" x14ac:dyDescent="0.25">
      <c r="A47" s="222"/>
      <c r="B47" s="129"/>
      <c r="C47" s="181"/>
      <c r="D47" s="182"/>
      <c r="E47" s="182"/>
      <c r="F47" s="217"/>
      <c r="G47" s="182"/>
      <c r="H47" s="183"/>
      <c r="I47" s="27">
        <f>ROUND(SUM(I39:I46),2)</f>
        <v>47527.519999999997</v>
      </c>
    </row>
    <row r="48" spans="1:9" ht="35.450000000000003" customHeight="1" x14ac:dyDescent="0.25">
      <c r="A48" s="210">
        <v>4</v>
      </c>
      <c r="B48" s="127"/>
      <c r="C48" s="181" t="s">
        <v>157</v>
      </c>
      <c r="D48" s="182"/>
      <c r="E48" s="182"/>
      <c r="F48" s="217"/>
      <c r="G48" s="182"/>
      <c r="H48" s="182"/>
      <c r="I48" s="183"/>
    </row>
    <row r="49" spans="1:9" ht="45" x14ac:dyDescent="0.25">
      <c r="A49" s="212">
        <v>42579</v>
      </c>
      <c r="B49" s="101" t="s">
        <v>146</v>
      </c>
      <c r="C49" s="23" t="s">
        <v>21</v>
      </c>
      <c r="D49" s="24" t="s">
        <v>22</v>
      </c>
      <c r="E49" s="94">
        <v>3.7</v>
      </c>
      <c r="F49" s="224">
        <f>$D$17</f>
        <v>5.65</v>
      </c>
      <c r="G49" s="25">
        <f>1294.67*0.65</f>
        <v>841.53550000000007</v>
      </c>
      <c r="H49" s="25">
        <f t="shared" ref="H49:H51" si="6">TRUNC(G49*1.2332,2)</f>
        <v>1037.78</v>
      </c>
      <c r="I49" s="25">
        <f>ROUND(H49*F49,2)</f>
        <v>5863.46</v>
      </c>
    </row>
    <row r="50" spans="1:9" ht="75" x14ac:dyDescent="0.25">
      <c r="A50" s="212">
        <v>42672</v>
      </c>
      <c r="B50" s="101" t="s">
        <v>148</v>
      </c>
      <c r="C50" s="23" t="s">
        <v>23</v>
      </c>
      <c r="D50" s="24" t="s">
        <v>22</v>
      </c>
      <c r="E50" s="94">
        <v>3.7</v>
      </c>
      <c r="F50" s="224">
        <f t="shared" ref="F50:F51" si="7">$D$17</f>
        <v>5.65</v>
      </c>
      <c r="G50" s="25">
        <f>698.03*0.65</f>
        <v>453.71949999999998</v>
      </c>
      <c r="H50" s="25">
        <f t="shared" si="6"/>
        <v>559.52</v>
      </c>
      <c r="I50" s="25">
        <f>ROUND(H50*F50,2)</f>
        <v>3161.29</v>
      </c>
    </row>
    <row r="51" spans="1:9" ht="45" x14ac:dyDescent="0.25">
      <c r="A51" s="212">
        <v>42589</v>
      </c>
      <c r="B51" s="101" t="s">
        <v>146</v>
      </c>
      <c r="C51" s="23" t="s">
        <v>24</v>
      </c>
      <c r="D51" s="24" t="s">
        <v>22</v>
      </c>
      <c r="E51" s="94">
        <v>3.7</v>
      </c>
      <c r="F51" s="224">
        <f t="shared" si="7"/>
        <v>5.65</v>
      </c>
      <c r="G51" s="25">
        <f>560.95*0.65</f>
        <v>364.61750000000006</v>
      </c>
      <c r="H51" s="25">
        <f t="shared" si="6"/>
        <v>449.64</v>
      </c>
      <c r="I51" s="25">
        <f>ROUND(H51*F51,2)</f>
        <v>2540.4699999999998</v>
      </c>
    </row>
    <row r="52" spans="1:9" ht="75.75" thickBot="1" x14ac:dyDescent="0.3">
      <c r="A52" s="225" t="s">
        <v>118</v>
      </c>
      <c r="B52" s="226" t="s">
        <v>147</v>
      </c>
      <c r="C52" s="227" t="s">
        <v>64</v>
      </c>
      <c r="D52" s="228" t="s">
        <v>25</v>
      </c>
      <c r="E52" s="229"/>
      <c r="F52" s="230">
        <f>H18</f>
        <v>39550</v>
      </c>
      <c r="G52" s="43">
        <v>15.61</v>
      </c>
      <c r="H52" s="43">
        <f>'APIS-H=15CM'!P47</f>
        <v>25.5</v>
      </c>
      <c r="I52" s="25">
        <f>ROUND(H52*F52,2)</f>
        <v>1008525</v>
      </c>
    </row>
    <row r="53" spans="1:9" ht="15.75" x14ac:dyDescent="0.25">
      <c r="A53" s="196"/>
      <c r="B53" s="197"/>
      <c r="C53" s="512" t="s">
        <v>8</v>
      </c>
      <c r="D53" s="513"/>
      <c r="E53" s="513"/>
      <c r="F53" s="513"/>
      <c r="G53" s="357"/>
      <c r="H53" s="358"/>
      <c r="I53" s="27">
        <f>ROUND(SUM(I49:I52),2)</f>
        <v>1020090.22</v>
      </c>
    </row>
    <row r="54" spans="1:9" ht="15.75" x14ac:dyDescent="0.25">
      <c r="A54" s="356" t="s">
        <v>26</v>
      </c>
      <c r="B54" s="357"/>
      <c r="C54" s="357"/>
      <c r="D54" s="357"/>
      <c r="E54" s="357"/>
      <c r="F54" s="357"/>
      <c r="G54" s="357"/>
      <c r="H54" s="358"/>
      <c r="I54" s="31">
        <f>ROUND(I25+I37+I47+I53,2)</f>
        <v>1327684.5900000001</v>
      </c>
    </row>
    <row r="55" spans="1:9" x14ac:dyDescent="0.25">
      <c r="A55" s="6"/>
      <c r="B55" s="6"/>
      <c r="C55" s="7"/>
      <c r="D55" s="6"/>
      <c r="E55" s="6"/>
      <c r="F55" s="6"/>
      <c r="G55" s="6"/>
      <c r="H55" s="8"/>
      <c r="I55" s="6"/>
    </row>
    <row r="56" spans="1:9" x14ac:dyDescent="0.25">
      <c r="A56" s="6"/>
      <c r="B56" s="6"/>
      <c r="C56" s="7"/>
      <c r="D56" s="6"/>
      <c r="E56" s="6"/>
      <c r="F56" s="6"/>
      <c r="G56" s="6"/>
      <c r="H56" s="8"/>
      <c r="I56" s="6"/>
    </row>
    <row r="57" spans="1:9" ht="15.75" x14ac:dyDescent="0.25">
      <c r="A57" s="359" t="s">
        <v>34</v>
      </c>
      <c r="B57" s="359"/>
      <c r="C57" s="359"/>
      <c r="D57" s="359"/>
      <c r="E57" s="359"/>
      <c r="F57" s="359"/>
      <c r="G57" s="359"/>
      <c r="H57" s="359"/>
      <c r="I57" s="359"/>
    </row>
    <row r="58" spans="1:9" ht="15.75" x14ac:dyDescent="0.25">
      <c r="A58" s="108" t="s">
        <v>0</v>
      </c>
      <c r="B58" s="108"/>
      <c r="C58" s="32" t="s">
        <v>30</v>
      </c>
      <c r="D58" s="108" t="s">
        <v>2</v>
      </c>
      <c r="E58" s="108" t="s">
        <v>3</v>
      </c>
      <c r="F58" s="108"/>
      <c r="G58" s="108"/>
      <c r="H58" s="33" t="s">
        <v>31</v>
      </c>
      <c r="I58" s="34" t="s">
        <v>32</v>
      </c>
    </row>
    <row r="59" spans="1:9" ht="30" x14ac:dyDescent="0.25">
      <c r="A59" s="12">
        <v>1</v>
      </c>
      <c r="B59" s="12"/>
      <c r="C59" s="35" t="s">
        <v>48</v>
      </c>
      <c r="D59" s="12" t="s">
        <v>33</v>
      </c>
      <c r="E59" s="12">
        <f>H18</f>
        <v>39550</v>
      </c>
      <c r="F59" s="12"/>
      <c r="G59" s="12"/>
      <c r="H59" s="36">
        <f>I54/E59</f>
        <v>33.56977471554994</v>
      </c>
      <c r="I59" s="37">
        <f>E59*H59</f>
        <v>1327684.5900000001</v>
      </c>
    </row>
    <row r="60" spans="1:9" x14ac:dyDescent="0.25">
      <c r="A60" s="6"/>
      <c r="B60" s="6"/>
      <c r="C60" s="7"/>
      <c r="D60" s="6"/>
      <c r="E60" s="6"/>
      <c r="F60" s="6"/>
      <c r="G60" s="6"/>
      <c r="H60" s="8"/>
      <c r="I60" s="6"/>
    </row>
  </sheetData>
  <mergeCells count="17">
    <mergeCell ref="A54:H54"/>
    <mergeCell ref="A57:I57"/>
    <mergeCell ref="A18:E18"/>
    <mergeCell ref="A15:B15"/>
    <mergeCell ref="A16:B16"/>
    <mergeCell ref="A1:I1"/>
    <mergeCell ref="A7:I7"/>
    <mergeCell ref="A8:I8"/>
    <mergeCell ref="A9:I9"/>
    <mergeCell ref="C53:H53"/>
    <mergeCell ref="A14:C14"/>
    <mergeCell ref="A11:I11"/>
    <mergeCell ref="A12:C12"/>
    <mergeCell ref="A3:I3"/>
    <mergeCell ref="A4:I4"/>
    <mergeCell ref="A5:I5"/>
    <mergeCell ref="A6:I6"/>
  </mergeCells>
  <pageMargins left="1" right="1" top="1" bottom="1" header="0.5" footer="0.5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3"/>
  <sheetViews>
    <sheetView zoomScale="55" zoomScaleNormal="55" zoomScaleSheetLayoutView="85" workbookViewId="0">
      <selection activeCell="A10" sqref="A10"/>
    </sheetView>
  </sheetViews>
  <sheetFormatPr defaultColWidth="9.140625" defaultRowHeight="15" x14ac:dyDescent="0.25"/>
  <cols>
    <col min="1" max="1" width="9.42578125" style="107" bestFit="1" customWidth="1"/>
    <col min="2" max="2" width="15.42578125" style="107" customWidth="1"/>
    <col min="3" max="3" width="87.28515625" style="1" customWidth="1"/>
    <col min="4" max="4" width="11.85546875" style="107" bestFit="1" customWidth="1"/>
    <col min="5" max="5" width="15.42578125" style="107" hidden="1" customWidth="1"/>
    <col min="6" max="6" width="11.28515625" style="107" bestFit="1" customWidth="1"/>
    <col min="7" max="7" width="15.42578125" style="107" customWidth="1"/>
    <col min="8" max="8" width="19.85546875" style="2" customWidth="1"/>
    <col min="9" max="9" width="26.7109375" style="107" bestFit="1" customWidth="1"/>
    <col min="10" max="10" width="9.140625" style="1" customWidth="1"/>
    <col min="11" max="16384" width="9.140625" style="1"/>
  </cols>
  <sheetData>
    <row r="1" spans="1:10" ht="32.1" customHeight="1" x14ac:dyDescent="0.25">
      <c r="A1" s="506" t="s">
        <v>44</v>
      </c>
      <c r="B1" s="507"/>
      <c r="C1" s="507"/>
      <c r="D1" s="507"/>
      <c r="E1" s="507"/>
      <c r="F1" s="507"/>
      <c r="G1" s="507"/>
      <c r="H1" s="507"/>
      <c r="I1" s="508"/>
    </row>
    <row r="2" spans="1:10" x14ac:dyDescent="0.25">
      <c r="A2" s="119"/>
      <c r="B2" s="121"/>
      <c r="C2" s="120"/>
      <c r="D2" s="121"/>
      <c r="E2" s="121"/>
      <c r="F2" s="121"/>
      <c r="G2" s="121"/>
      <c r="H2" s="122"/>
      <c r="I2" s="123"/>
    </row>
    <row r="3" spans="1:10" x14ac:dyDescent="0.25">
      <c r="A3" s="124"/>
      <c r="B3" s="125"/>
      <c r="C3" s="125"/>
      <c r="D3" s="125"/>
      <c r="E3" s="125"/>
      <c r="F3" s="125"/>
      <c r="G3" s="125"/>
      <c r="H3" s="125"/>
      <c r="I3" s="126"/>
    </row>
    <row r="4" spans="1:10" ht="33.950000000000003" customHeight="1" x14ac:dyDescent="0.25">
      <c r="A4" s="521" t="s">
        <v>48</v>
      </c>
      <c r="B4" s="522"/>
      <c r="C4" s="522"/>
      <c r="D4" s="522"/>
      <c r="E4" s="522"/>
      <c r="F4" s="522"/>
      <c r="G4" s="522"/>
      <c r="H4" s="522"/>
      <c r="I4" s="523"/>
    </row>
    <row r="5" spans="1:10" ht="15.75" x14ac:dyDescent="0.25">
      <c r="A5" s="400" t="s">
        <v>49</v>
      </c>
      <c r="B5" s="400"/>
      <c r="C5" s="400"/>
      <c r="D5" s="186">
        <v>0.15</v>
      </c>
      <c r="E5" s="186"/>
      <c r="F5" s="186"/>
      <c r="G5" s="190"/>
      <c r="H5" s="186"/>
      <c r="I5" s="186"/>
      <c r="J5" s="87">
        <f>D5+D6</f>
        <v>0.2</v>
      </c>
    </row>
    <row r="6" spans="1:10" ht="15.75" x14ac:dyDescent="0.25">
      <c r="A6" s="173" t="s">
        <v>132</v>
      </c>
      <c r="B6" s="173"/>
      <c r="C6" s="173"/>
      <c r="D6" s="187">
        <v>0.05</v>
      </c>
      <c r="E6" s="187"/>
      <c r="F6" s="187"/>
      <c r="G6" s="191"/>
      <c r="H6" s="187"/>
      <c r="I6" s="187"/>
    </row>
    <row r="7" spans="1:10" ht="15.75" x14ac:dyDescent="0.25">
      <c r="A7" s="400" t="s">
        <v>50</v>
      </c>
      <c r="B7" s="400"/>
      <c r="C7" s="400"/>
      <c r="D7" s="186">
        <v>7</v>
      </c>
      <c r="E7" s="186"/>
      <c r="F7" s="186"/>
      <c r="G7" s="190"/>
      <c r="H7" s="186"/>
      <c r="I7" s="186"/>
    </row>
    <row r="8" spans="1:10" ht="15.75" x14ac:dyDescent="0.25">
      <c r="A8" s="350" t="s">
        <v>46</v>
      </c>
      <c r="B8" s="350"/>
      <c r="C8" s="176" t="s">
        <v>45</v>
      </c>
      <c r="D8" s="176" t="s">
        <v>52</v>
      </c>
      <c r="E8" s="176" t="s">
        <v>53</v>
      </c>
      <c r="F8" s="176"/>
      <c r="G8" s="93"/>
      <c r="H8" s="11" t="s">
        <v>25</v>
      </c>
      <c r="I8" s="11" t="s">
        <v>12</v>
      </c>
    </row>
    <row r="9" spans="1:10" x14ac:dyDescent="0.25">
      <c r="A9" s="367">
        <v>3</v>
      </c>
      <c r="B9" s="367"/>
      <c r="C9" s="53" t="s">
        <v>125</v>
      </c>
      <c r="D9" s="49">
        <v>7.9</v>
      </c>
      <c r="E9" s="13">
        <f>ROUNDUP(D9,0)</f>
        <v>8</v>
      </c>
      <c r="F9" s="13"/>
      <c r="G9" s="192"/>
      <c r="H9" s="98">
        <f>(D9*1000)*$D$7</f>
        <v>55300</v>
      </c>
      <c r="I9" s="14">
        <f>H9*$J$5</f>
        <v>11060</v>
      </c>
    </row>
    <row r="10" spans="1:10" x14ac:dyDescent="0.25">
      <c r="A10" s="175"/>
      <c r="B10" s="175"/>
      <c r="C10" s="175"/>
      <c r="D10" s="49">
        <f>SUM(D9:D9)</f>
        <v>7.9</v>
      </c>
      <c r="E10" s="49">
        <f>SUM(E9:E9)</f>
        <v>8</v>
      </c>
      <c r="F10" s="49"/>
      <c r="G10" s="52"/>
      <c r="H10" s="12"/>
      <c r="I10" s="14"/>
    </row>
    <row r="11" spans="1:10" ht="15.75" x14ac:dyDescent="0.25">
      <c r="A11" s="503" t="s">
        <v>47</v>
      </c>
      <c r="B11" s="503"/>
      <c r="C11" s="503"/>
      <c r="D11" s="503"/>
      <c r="E11" s="503"/>
      <c r="F11" s="174"/>
      <c r="G11" s="193"/>
      <c r="H11" s="99">
        <f>SUM(H9:H10)</f>
        <v>55300</v>
      </c>
      <c r="I11" s="16">
        <f>H11*J5</f>
        <v>11060</v>
      </c>
    </row>
    <row r="12" spans="1:10" ht="26.25" customHeight="1" x14ac:dyDescent="0.25">
      <c r="A12" s="174"/>
      <c r="B12" s="174"/>
      <c r="C12" s="174"/>
      <c r="D12" s="174"/>
      <c r="E12" s="174"/>
      <c r="F12" s="174"/>
      <c r="G12" s="60"/>
      <c r="H12" s="95"/>
      <c r="I12" s="96"/>
    </row>
    <row r="13" spans="1:10" ht="47.25" x14ac:dyDescent="0.25">
      <c r="A13" s="176" t="s">
        <v>0</v>
      </c>
      <c r="B13" s="176" t="s">
        <v>137</v>
      </c>
      <c r="C13" s="176" t="s">
        <v>1</v>
      </c>
      <c r="D13" s="176" t="s">
        <v>11</v>
      </c>
      <c r="E13" s="176"/>
      <c r="F13" s="176" t="s">
        <v>3</v>
      </c>
      <c r="G13" s="194" t="s">
        <v>138</v>
      </c>
      <c r="H13" s="97" t="s">
        <v>149</v>
      </c>
      <c r="I13" s="18" t="s">
        <v>5</v>
      </c>
    </row>
    <row r="14" spans="1:10" ht="33.75" customHeight="1" x14ac:dyDescent="0.25">
      <c r="A14" s="234">
        <v>1</v>
      </c>
      <c r="B14" s="234"/>
      <c r="C14" s="235" t="s">
        <v>65</v>
      </c>
      <c r="D14" s="235"/>
      <c r="E14" s="235"/>
      <c r="F14" s="235"/>
      <c r="G14" s="184"/>
      <c r="H14" s="184"/>
      <c r="I14" s="185"/>
    </row>
    <row r="15" spans="1:10" ht="61.5" customHeight="1" x14ac:dyDescent="0.25">
      <c r="A15" s="236">
        <v>40230</v>
      </c>
      <c r="B15" s="237" t="s">
        <v>139</v>
      </c>
      <c r="C15" s="238" t="s">
        <v>6</v>
      </c>
      <c r="D15" s="239" t="s">
        <v>12</v>
      </c>
      <c r="E15" s="240"/>
      <c r="F15" s="241">
        <v>11060</v>
      </c>
      <c r="G15" s="195">
        <v>2.34</v>
      </c>
      <c r="H15" s="25">
        <f>TRUNC(G15*1.2332,2)</f>
        <v>2.88</v>
      </c>
      <c r="I15" s="25">
        <f>TRUNC(H15*F15,2)</f>
        <v>31852.799999999999</v>
      </c>
    </row>
    <row r="16" spans="1:10" ht="49.5" customHeight="1" x14ac:dyDescent="0.25">
      <c r="A16" s="236">
        <v>43340</v>
      </c>
      <c r="B16" s="237" t="s">
        <v>139</v>
      </c>
      <c r="C16" s="238" t="s">
        <v>13</v>
      </c>
      <c r="D16" s="239" t="s">
        <v>12</v>
      </c>
      <c r="E16" s="242"/>
      <c r="F16" s="243">
        <f>I11</f>
        <v>11060</v>
      </c>
      <c r="G16" s="25">
        <v>4.8899999999999997</v>
      </c>
      <c r="H16" s="25">
        <f>TRUNC(G16*1.2332,2)</f>
        <v>6.03</v>
      </c>
      <c r="I16" s="25">
        <f t="shared" ref="I16:I17" si="0">TRUNC(H16*F16,2)</f>
        <v>66691.8</v>
      </c>
    </row>
    <row r="17" spans="1:10" ht="48.75" customHeight="1" x14ac:dyDescent="0.25">
      <c r="A17" s="236">
        <v>60019</v>
      </c>
      <c r="B17" s="237" t="s">
        <v>139</v>
      </c>
      <c r="C17" s="238" t="s">
        <v>135</v>
      </c>
      <c r="D17" s="239" t="s">
        <v>7</v>
      </c>
      <c r="E17" s="242"/>
      <c r="F17" s="243">
        <f>F16*1.35</f>
        <v>14931.000000000002</v>
      </c>
      <c r="G17" s="25">
        <f>(0.947*3)+1.503</f>
        <v>4.3439999999999994</v>
      </c>
      <c r="H17" s="25">
        <f>TRUNC(G17*1.2332,2)</f>
        <v>5.35</v>
      </c>
      <c r="I17" s="25">
        <f t="shared" si="0"/>
        <v>79880.850000000006</v>
      </c>
    </row>
    <row r="18" spans="1:10" ht="30" customHeight="1" x14ac:dyDescent="0.25">
      <c r="A18" s="244"/>
      <c r="B18" s="244"/>
      <c r="C18" s="235" t="s">
        <v>8</v>
      </c>
      <c r="D18" s="235"/>
      <c r="E18" s="235"/>
      <c r="F18" s="235"/>
      <c r="G18" s="182"/>
      <c r="H18" s="183"/>
      <c r="I18" s="27">
        <f>ROUND(SUM(I15:I17),2)</f>
        <v>178425.45</v>
      </c>
    </row>
    <row r="19" spans="1:10" ht="35.1" customHeight="1" x14ac:dyDescent="0.25">
      <c r="A19" s="234">
        <v>2</v>
      </c>
      <c r="B19" s="234"/>
      <c r="C19" s="235" t="s">
        <v>9</v>
      </c>
      <c r="D19" s="235"/>
      <c r="E19" s="235"/>
      <c r="F19" s="235"/>
      <c r="G19" s="182"/>
      <c r="H19" s="182"/>
      <c r="I19" s="183"/>
    </row>
    <row r="20" spans="1:10" s="5" customFormat="1" ht="64.5" customHeight="1" x14ac:dyDescent="0.25">
      <c r="A20" s="245">
        <v>40530</v>
      </c>
      <c r="B20" s="237" t="s">
        <v>139</v>
      </c>
      <c r="C20" s="246" t="s">
        <v>10</v>
      </c>
      <c r="D20" s="53" t="s">
        <v>14</v>
      </c>
      <c r="E20" s="247"/>
      <c r="F20" s="247">
        <v>9</v>
      </c>
      <c r="G20" s="46">
        <v>963.51</v>
      </c>
      <c r="H20" s="25">
        <f t="shared" ref="H20:H29" si="1">TRUNC(G20*1.2332,2)</f>
        <v>1188.2</v>
      </c>
      <c r="I20" s="25">
        <f>TRUNC(H20*F20,2)</f>
        <v>10693.8</v>
      </c>
    </row>
    <row r="21" spans="1:10" ht="60" x14ac:dyDescent="0.25">
      <c r="A21" s="245">
        <v>41333</v>
      </c>
      <c r="B21" s="237" t="s">
        <v>139</v>
      </c>
      <c r="C21" s="246" t="s">
        <v>37</v>
      </c>
      <c r="D21" s="53" t="s">
        <v>14</v>
      </c>
      <c r="E21" s="247"/>
      <c r="F21" s="247">
        <v>9</v>
      </c>
      <c r="G21" s="46">
        <v>1804</v>
      </c>
      <c r="H21" s="25">
        <f t="shared" si="1"/>
        <v>2224.69</v>
      </c>
      <c r="I21" s="25">
        <f t="shared" ref="I21:I29" si="2">TRUNC(H21*F21,2)</f>
        <v>20022.21</v>
      </c>
      <c r="J21" s="5"/>
    </row>
    <row r="22" spans="1:10" ht="50.25" customHeight="1" x14ac:dyDescent="0.25">
      <c r="A22" s="245">
        <v>40531</v>
      </c>
      <c r="B22" s="237" t="s">
        <v>139</v>
      </c>
      <c r="C22" s="246" t="s">
        <v>43</v>
      </c>
      <c r="D22" s="53" t="s">
        <v>14</v>
      </c>
      <c r="E22" s="247"/>
      <c r="F22" s="247">
        <v>6</v>
      </c>
      <c r="G22" s="46">
        <v>1587.57</v>
      </c>
      <c r="H22" s="25">
        <f t="shared" si="1"/>
        <v>1957.79</v>
      </c>
      <c r="I22" s="25">
        <f t="shared" si="2"/>
        <v>11746.74</v>
      </c>
      <c r="J22" s="5"/>
    </row>
    <row r="23" spans="1:10" s="5" customFormat="1" ht="49.5" customHeight="1" x14ac:dyDescent="0.25">
      <c r="A23" s="245">
        <v>41334</v>
      </c>
      <c r="B23" s="237" t="s">
        <v>139</v>
      </c>
      <c r="C23" s="246" t="s">
        <v>42</v>
      </c>
      <c r="D23" s="53" t="s">
        <v>14</v>
      </c>
      <c r="E23" s="247"/>
      <c r="F23" s="247">
        <v>6</v>
      </c>
      <c r="G23" s="46">
        <v>2812.09</v>
      </c>
      <c r="H23" s="25">
        <f t="shared" si="1"/>
        <v>3467.86</v>
      </c>
      <c r="I23" s="25">
        <f t="shared" si="2"/>
        <v>20807.16</v>
      </c>
    </row>
    <row r="24" spans="1:10" s="44" customFormat="1" ht="60" x14ac:dyDescent="0.25">
      <c r="A24" s="248">
        <v>40431</v>
      </c>
      <c r="B24" s="237" t="s">
        <v>139</v>
      </c>
      <c r="C24" s="249" t="s">
        <v>35</v>
      </c>
      <c r="D24" s="250" t="s">
        <v>15</v>
      </c>
      <c r="E24" s="251"/>
      <c r="F24" s="251">
        <f>F20*9</f>
        <v>81</v>
      </c>
      <c r="G24" s="43">
        <v>239.45</v>
      </c>
      <c r="H24" s="43">
        <f t="shared" si="1"/>
        <v>295.27999999999997</v>
      </c>
      <c r="I24" s="25">
        <f t="shared" si="2"/>
        <v>23917.68</v>
      </c>
    </row>
    <row r="25" spans="1:10" s="44" customFormat="1" ht="60" x14ac:dyDescent="0.25">
      <c r="A25" s="248">
        <v>40435</v>
      </c>
      <c r="B25" s="237" t="s">
        <v>139</v>
      </c>
      <c r="C25" s="249" t="s">
        <v>36</v>
      </c>
      <c r="D25" s="250" t="s">
        <v>15</v>
      </c>
      <c r="E25" s="251"/>
      <c r="F25" s="251">
        <f>F23*9</f>
        <v>54</v>
      </c>
      <c r="G25" s="43">
        <v>453.12</v>
      </c>
      <c r="H25" s="43">
        <f t="shared" si="1"/>
        <v>558.78</v>
      </c>
      <c r="I25" s="25">
        <f t="shared" si="2"/>
        <v>30174.12</v>
      </c>
    </row>
    <row r="26" spans="1:10" ht="60" x14ac:dyDescent="0.25">
      <c r="A26" s="236">
        <v>40670</v>
      </c>
      <c r="B26" s="237" t="s">
        <v>139</v>
      </c>
      <c r="C26" s="238" t="s">
        <v>27</v>
      </c>
      <c r="D26" s="239" t="s">
        <v>15</v>
      </c>
      <c r="E26" s="243"/>
      <c r="F26" s="243">
        <v>109</v>
      </c>
      <c r="G26" s="25">
        <v>51.93</v>
      </c>
      <c r="H26" s="25">
        <f t="shared" si="1"/>
        <v>64.040000000000006</v>
      </c>
      <c r="I26" s="25">
        <f t="shared" si="2"/>
        <v>6980.36</v>
      </c>
    </row>
    <row r="27" spans="1:10" ht="51" customHeight="1" x14ac:dyDescent="0.25">
      <c r="A27" s="248">
        <v>40703</v>
      </c>
      <c r="B27" s="252" t="s">
        <v>139</v>
      </c>
      <c r="C27" s="249" t="s">
        <v>119</v>
      </c>
      <c r="D27" s="250" t="s">
        <v>15</v>
      </c>
      <c r="E27" s="251"/>
      <c r="F27" s="251">
        <v>33</v>
      </c>
      <c r="G27" s="43">
        <v>167.39</v>
      </c>
      <c r="H27" s="25">
        <f t="shared" si="1"/>
        <v>206.42</v>
      </c>
      <c r="I27" s="25">
        <f t="shared" si="2"/>
        <v>6811.86</v>
      </c>
    </row>
    <row r="28" spans="1:10" ht="46.5" customHeight="1" x14ac:dyDescent="0.25">
      <c r="A28" s="248">
        <v>40678</v>
      </c>
      <c r="B28" s="252" t="s">
        <v>139</v>
      </c>
      <c r="C28" s="249" t="s">
        <v>120</v>
      </c>
      <c r="D28" s="250" t="s">
        <v>15</v>
      </c>
      <c r="E28" s="251"/>
      <c r="F28" s="251">
        <v>31</v>
      </c>
      <c r="G28" s="43">
        <v>297</v>
      </c>
      <c r="H28" s="25">
        <f t="shared" si="1"/>
        <v>366.26</v>
      </c>
      <c r="I28" s="25">
        <f t="shared" si="2"/>
        <v>11354.06</v>
      </c>
    </row>
    <row r="29" spans="1:10" ht="51.75" customHeight="1" x14ac:dyDescent="0.25">
      <c r="A29" s="248">
        <v>40733</v>
      </c>
      <c r="B29" s="252" t="s">
        <v>139</v>
      </c>
      <c r="C29" s="249" t="s">
        <v>121</v>
      </c>
      <c r="D29" s="250" t="s">
        <v>136</v>
      </c>
      <c r="E29" s="251"/>
      <c r="F29" s="251">
        <v>15</v>
      </c>
      <c r="G29" s="43">
        <v>1274.25</v>
      </c>
      <c r="H29" s="25">
        <f t="shared" si="1"/>
        <v>1571.4</v>
      </c>
      <c r="I29" s="25">
        <f t="shared" si="2"/>
        <v>23571</v>
      </c>
    </row>
    <row r="30" spans="1:10" ht="26.25" customHeight="1" x14ac:dyDescent="0.25">
      <c r="A30" s="253"/>
      <c r="B30" s="253"/>
      <c r="C30" s="235"/>
      <c r="D30" s="235"/>
      <c r="E30" s="235"/>
      <c r="F30" s="235"/>
      <c r="G30" s="182"/>
      <c r="H30" s="183"/>
      <c r="I30" s="27">
        <f>ROUND(SUM(I20:I29),2)</f>
        <v>166078.99</v>
      </c>
    </row>
    <row r="31" spans="1:10" ht="33.75" customHeight="1" x14ac:dyDescent="0.25">
      <c r="A31" s="234">
        <v>3</v>
      </c>
      <c r="B31" s="234"/>
      <c r="C31" s="235" t="s">
        <v>145</v>
      </c>
      <c r="D31" s="235"/>
      <c r="E31" s="235"/>
      <c r="F31" s="235"/>
      <c r="G31" s="182"/>
      <c r="H31" s="182"/>
      <c r="I31" s="183"/>
    </row>
    <row r="32" spans="1:10" ht="45" x14ac:dyDescent="0.25">
      <c r="A32" s="236">
        <v>11447</v>
      </c>
      <c r="B32" s="252" t="s">
        <v>141</v>
      </c>
      <c r="C32" s="238" t="s">
        <v>28</v>
      </c>
      <c r="D32" s="239" t="s">
        <v>11</v>
      </c>
      <c r="E32" s="243"/>
      <c r="F32" s="243">
        <f>ROUNDUP(($D$9/0.2),0)</f>
        <v>40</v>
      </c>
      <c r="G32" s="25">
        <v>246.2</v>
      </c>
      <c r="H32" s="25">
        <f>TRUNC(G32*1.2332,2)</f>
        <v>303.61</v>
      </c>
      <c r="I32" s="25">
        <f t="shared" ref="I32:I39" si="3">TRUNC(H32*F32,2)</f>
        <v>12144.4</v>
      </c>
    </row>
    <row r="33" spans="1:9" ht="45" x14ac:dyDescent="0.25">
      <c r="A33" s="236">
        <v>11451</v>
      </c>
      <c r="B33" s="252" t="s">
        <v>141</v>
      </c>
      <c r="C33" s="238" t="s">
        <v>17</v>
      </c>
      <c r="D33" s="239" t="s">
        <v>11</v>
      </c>
      <c r="E33" s="243"/>
      <c r="F33" s="243">
        <f>ROUNDUP(($D$9/0.2),0)</f>
        <v>40</v>
      </c>
      <c r="G33" s="25">
        <v>121.4</v>
      </c>
      <c r="H33" s="25">
        <f t="shared" ref="H33:H38" si="4">TRUNC(G33*1.2332,2)</f>
        <v>149.71</v>
      </c>
      <c r="I33" s="25">
        <f t="shared" si="3"/>
        <v>5988.4</v>
      </c>
    </row>
    <row r="34" spans="1:9" ht="45" x14ac:dyDescent="0.25">
      <c r="A34" s="236">
        <v>11433</v>
      </c>
      <c r="B34" s="252" t="s">
        <v>142</v>
      </c>
      <c r="C34" s="238" t="s">
        <v>143</v>
      </c>
      <c r="D34" s="239" t="s">
        <v>11</v>
      </c>
      <c r="E34" s="243"/>
      <c r="F34" s="243">
        <f t="shared" ref="F34:F39" si="5">ROUNDUP(($D$9/0.2),0)</f>
        <v>40</v>
      </c>
      <c r="G34" s="25">
        <v>138</v>
      </c>
      <c r="H34" s="25">
        <f t="shared" si="4"/>
        <v>170.18</v>
      </c>
      <c r="I34" s="25">
        <f t="shared" si="3"/>
        <v>6807.2</v>
      </c>
    </row>
    <row r="35" spans="1:9" ht="45" x14ac:dyDescent="0.25">
      <c r="A35" s="236">
        <v>11455</v>
      </c>
      <c r="B35" s="252" t="s">
        <v>142</v>
      </c>
      <c r="C35" s="238" t="s">
        <v>144</v>
      </c>
      <c r="D35" s="239" t="s">
        <v>11</v>
      </c>
      <c r="E35" s="243"/>
      <c r="F35" s="243">
        <f t="shared" si="5"/>
        <v>40</v>
      </c>
      <c r="G35" s="25">
        <v>64.650000000000006</v>
      </c>
      <c r="H35" s="25">
        <f t="shared" si="4"/>
        <v>79.72</v>
      </c>
      <c r="I35" s="25">
        <f t="shared" si="3"/>
        <v>3188.8</v>
      </c>
    </row>
    <row r="36" spans="1:9" ht="45" x14ac:dyDescent="0.25">
      <c r="A36" s="236">
        <v>11440</v>
      </c>
      <c r="B36" s="252" t="s">
        <v>141</v>
      </c>
      <c r="C36" s="238" t="s">
        <v>39</v>
      </c>
      <c r="D36" s="239" t="s">
        <v>11</v>
      </c>
      <c r="E36" s="243"/>
      <c r="F36" s="243">
        <f t="shared" si="5"/>
        <v>40</v>
      </c>
      <c r="G36" s="25">
        <v>228.03</v>
      </c>
      <c r="H36" s="25">
        <f t="shared" si="4"/>
        <v>281.2</v>
      </c>
      <c r="I36" s="25">
        <f t="shared" si="3"/>
        <v>11248</v>
      </c>
    </row>
    <row r="37" spans="1:9" ht="45" x14ac:dyDescent="0.25">
      <c r="A37" s="236">
        <v>11449</v>
      </c>
      <c r="B37" s="252" t="s">
        <v>141</v>
      </c>
      <c r="C37" s="238" t="s">
        <v>19</v>
      </c>
      <c r="D37" s="239" t="s">
        <v>11</v>
      </c>
      <c r="E37" s="243"/>
      <c r="F37" s="243">
        <f t="shared" si="5"/>
        <v>40</v>
      </c>
      <c r="G37" s="25">
        <v>214.73</v>
      </c>
      <c r="H37" s="25">
        <f t="shared" si="4"/>
        <v>264.8</v>
      </c>
      <c r="I37" s="25">
        <f t="shared" si="3"/>
        <v>10592</v>
      </c>
    </row>
    <row r="38" spans="1:9" ht="45" x14ac:dyDescent="0.25">
      <c r="A38" s="236">
        <v>11432</v>
      </c>
      <c r="B38" s="252" t="s">
        <v>141</v>
      </c>
      <c r="C38" s="238" t="s">
        <v>40</v>
      </c>
      <c r="D38" s="239" t="s">
        <v>11</v>
      </c>
      <c r="E38" s="243"/>
      <c r="F38" s="243">
        <f t="shared" si="5"/>
        <v>40</v>
      </c>
      <c r="G38" s="25">
        <v>125.42</v>
      </c>
      <c r="H38" s="25">
        <f t="shared" si="4"/>
        <v>154.66</v>
      </c>
      <c r="I38" s="25">
        <f t="shared" si="3"/>
        <v>6186.4</v>
      </c>
    </row>
    <row r="39" spans="1:9" ht="25.5" customHeight="1" x14ac:dyDescent="0.25">
      <c r="A39" s="254" t="s">
        <v>38</v>
      </c>
      <c r="B39" s="252" t="s">
        <v>140</v>
      </c>
      <c r="C39" s="238" t="s">
        <v>41</v>
      </c>
      <c r="D39" s="239" t="s">
        <v>11</v>
      </c>
      <c r="E39" s="243"/>
      <c r="F39" s="243">
        <f t="shared" si="5"/>
        <v>40</v>
      </c>
      <c r="G39" s="25">
        <v>4</v>
      </c>
      <c r="H39" s="30">
        <v>235</v>
      </c>
      <c r="I39" s="25">
        <f t="shared" si="3"/>
        <v>9400</v>
      </c>
    </row>
    <row r="40" spans="1:9" ht="15.75" x14ac:dyDescent="0.25">
      <c r="A40" s="253"/>
      <c r="B40" s="253"/>
      <c r="C40" s="235"/>
      <c r="D40" s="235"/>
      <c r="E40" s="235"/>
      <c r="F40" s="235"/>
      <c r="G40" s="182"/>
      <c r="H40" s="183"/>
      <c r="I40" s="27">
        <f>ROUND(SUM(I32:I39),2)</f>
        <v>65555.199999999997</v>
      </c>
    </row>
    <row r="41" spans="1:9" ht="35.450000000000003" customHeight="1" x14ac:dyDescent="0.25">
      <c r="A41" s="234">
        <v>4</v>
      </c>
      <c r="B41" s="234"/>
      <c r="C41" s="235" t="s">
        <v>157</v>
      </c>
      <c r="D41" s="235"/>
      <c r="E41" s="235"/>
      <c r="F41" s="235"/>
      <c r="G41" s="182"/>
      <c r="H41" s="182"/>
      <c r="I41" s="183"/>
    </row>
    <row r="42" spans="1:9" ht="45" x14ac:dyDescent="0.25">
      <c r="A42" s="236">
        <v>42579</v>
      </c>
      <c r="B42" s="252" t="s">
        <v>146</v>
      </c>
      <c r="C42" s="238" t="s">
        <v>21</v>
      </c>
      <c r="D42" s="239" t="s">
        <v>22</v>
      </c>
      <c r="E42" s="242">
        <v>3.7</v>
      </c>
      <c r="F42" s="242">
        <f>$D$10</f>
        <v>7.9</v>
      </c>
      <c r="G42" s="25">
        <f>1294.67*0.65</f>
        <v>841.53550000000007</v>
      </c>
      <c r="H42" s="25">
        <f t="shared" ref="H42:H44" si="6">TRUNC(G42*1.2332,2)</f>
        <v>1037.78</v>
      </c>
      <c r="I42" s="25">
        <f>ROUND(H42*F42,2)</f>
        <v>8198.4599999999991</v>
      </c>
    </row>
    <row r="43" spans="1:9" ht="75" x14ac:dyDescent="0.25">
      <c r="A43" s="236">
        <v>42672</v>
      </c>
      <c r="B43" s="252" t="s">
        <v>148</v>
      </c>
      <c r="C43" s="238" t="s">
        <v>23</v>
      </c>
      <c r="D43" s="239" t="s">
        <v>22</v>
      </c>
      <c r="E43" s="242">
        <v>3.7</v>
      </c>
      <c r="F43" s="242">
        <f t="shared" ref="F43:F44" si="7">$D$10</f>
        <v>7.9</v>
      </c>
      <c r="G43" s="25">
        <f>698.03*0.65</f>
        <v>453.71949999999998</v>
      </c>
      <c r="H43" s="25">
        <f t="shared" si="6"/>
        <v>559.52</v>
      </c>
      <c r="I43" s="25">
        <f>ROUND(H43*F43,2)</f>
        <v>4420.21</v>
      </c>
    </row>
    <row r="44" spans="1:9" ht="45" x14ac:dyDescent="0.25">
      <c r="A44" s="236">
        <v>42589</v>
      </c>
      <c r="B44" s="252" t="s">
        <v>146</v>
      </c>
      <c r="C44" s="238" t="s">
        <v>24</v>
      </c>
      <c r="D44" s="239" t="s">
        <v>22</v>
      </c>
      <c r="E44" s="242">
        <v>3.7</v>
      </c>
      <c r="F44" s="242">
        <f t="shared" si="7"/>
        <v>7.9</v>
      </c>
      <c r="G44" s="25">
        <f>560.95*0.65</f>
        <v>364.61750000000006</v>
      </c>
      <c r="H44" s="25">
        <f t="shared" si="6"/>
        <v>449.64</v>
      </c>
      <c r="I44" s="25">
        <f>ROUND(H44*F44,2)</f>
        <v>3552.16</v>
      </c>
    </row>
    <row r="45" spans="1:9" ht="75" x14ac:dyDescent="0.25">
      <c r="A45" s="255" t="s">
        <v>118</v>
      </c>
      <c r="B45" s="252" t="s">
        <v>147</v>
      </c>
      <c r="C45" s="249" t="s">
        <v>64</v>
      </c>
      <c r="D45" s="250" t="s">
        <v>25</v>
      </c>
      <c r="E45" s="251"/>
      <c r="F45" s="251">
        <f>H11</f>
        <v>55300</v>
      </c>
      <c r="G45" s="43">
        <v>15.61</v>
      </c>
      <c r="H45" s="43">
        <f>'APIS-H=15CM'!P47</f>
        <v>25.5</v>
      </c>
      <c r="I45" s="25">
        <f>ROUND(H45*F45,2)</f>
        <v>1410150</v>
      </c>
    </row>
    <row r="46" spans="1:9" ht="15.75" x14ac:dyDescent="0.25">
      <c r="A46" s="196"/>
      <c r="B46" s="197"/>
      <c r="C46" s="512" t="s">
        <v>8</v>
      </c>
      <c r="D46" s="513"/>
      <c r="E46" s="513"/>
      <c r="F46" s="513"/>
      <c r="G46" s="357"/>
      <c r="H46" s="358"/>
      <c r="I46" s="27">
        <f>ROUND(SUM(I42:I45),2)</f>
        <v>1426320.83</v>
      </c>
    </row>
    <row r="47" spans="1:9" ht="15.75" x14ac:dyDescent="0.25">
      <c r="A47" s="356" t="s">
        <v>26</v>
      </c>
      <c r="B47" s="357"/>
      <c r="C47" s="357"/>
      <c r="D47" s="357"/>
      <c r="E47" s="357"/>
      <c r="F47" s="357"/>
      <c r="G47" s="357"/>
      <c r="H47" s="358"/>
      <c r="I47" s="31">
        <f>ROUND(I18+I30+I40+I46,2)</f>
        <v>1836380.47</v>
      </c>
    </row>
    <row r="48" spans="1:9" x14ac:dyDescent="0.25">
      <c r="A48" s="6"/>
      <c r="B48" s="6"/>
      <c r="C48" s="7"/>
      <c r="D48" s="6"/>
      <c r="E48" s="6"/>
      <c r="F48" s="6"/>
      <c r="G48" s="6"/>
      <c r="H48" s="8"/>
      <c r="I48" s="6"/>
    </row>
    <row r="49" spans="1:9" x14ac:dyDescent="0.25">
      <c r="A49" s="6"/>
      <c r="B49" s="6"/>
      <c r="C49" s="7"/>
      <c r="D49" s="6"/>
      <c r="E49" s="6"/>
      <c r="F49" s="6"/>
      <c r="G49" s="6"/>
      <c r="H49" s="8"/>
      <c r="I49" s="6"/>
    </row>
    <row r="50" spans="1:9" ht="15.75" x14ac:dyDescent="0.25">
      <c r="A50" s="359" t="s">
        <v>34</v>
      </c>
      <c r="B50" s="359"/>
      <c r="C50" s="359"/>
      <c r="D50" s="359"/>
      <c r="E50" s="359"/>
      <c r="F50" s="359"/>
      <c r="G50" s="359"/>
      <c r="H50" s="359"/>
      <c r="I50" s="359"/>
    </row>
    <row r="51" spans="1:9" ht="15.75" x14ac:dyDescent="0.25">
      <c r="A51" s="108" t="s">
        <v>0</v>
      </c>
      <c r="B51" s="108"/>
      <c r="C51" s="32" t="s">
        <v>30</v>
      </c>
      <c r="D51" s="108" t="s">
        <v>2</v>
      </c>
      <c r="E51" s="108" t="s">
        <v>3</v>
      </c>
      <c r="F51" s="108"/>
      <c r="G51" s="108"/>
      <c r="H51" s="33" t="s">
        <v>31</v>
      </c>
      <c r="I51" s="34" t="s">
        <v>32</v>
      </c>
    </row>
    <row r="52" spans="1:9" ht="30" x14ac:dyDescent="0.25">
      <c r="A52" s="12">
        <v>1</v>
      </c>
      <c r="B52" s="12"/>
      <c r="C52" s="35" t="s">
        <v>48</v>
      </c>
      <c r="D52" s="12" t="s">
        <v>33</v>
      </c>
      <c r="E52" s="12">
        <f>H11</f>
        <v>55300</v>
      </c>
      <c r="F52" s="12"/>
      <c r="G52" s="12"/>
      <c r="H52" s="36">
        <f>I47/E52</f>
        <v>33.2076034358047</v>
      </c>
      <c r="I52" s="37">
        <f>E52*H52</f>
        <v>1836380.47</v>
      </c>
    </row>
    <row r="53" spans="1:9" x14ac:dyDescent="0.25">
      <c r="A53" s="6"/>
      <c r="B53" s="6"/>
      <c r="C53" s="7"/>
      <c r="D53" s="6"/>
      <c r="E53" s="6"/>
      <c r="F53" s="6"/>
      <c r="G53" s="6"/>
      <c r="H53" s="8"/>
      <c r="I53" s="6"/>
    </row>
  </sheetData>
  <mergeCells count="10">
    <mergeCell ref="A47:H47"/>
    <mergeCell ref="A50:I50"/>
    <mergeCell ref="A11:E11"/>
    <mergeCell ref="A8:B8"/>
    <mergeCell ref="A9:B9"/>
    <mergeCell ref="A1:I1"/>
    <mergeCell ref="A4:I4"/>
    <mergeCell ref="A5:C5"/>
    <mergeCell ref="A7:C7"/>
    <mergeCell ref="C46:H46"/>
  </mergeCells>
  <pageMargins left="1" right="1" top="1" bottom="1" header="0.5" footer="0.5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zoomScale="55" zoomScaleNormal="55" zoomScaleSheetLayoutView="85" workbookViewId="0">
      <selection activeCell="A17" sqref="A17"/>
    </sheetView>
  </sheetViews>
  <sheetFormatPr defaultColWidth="9.140625" defaultRowHeight="15" x14ac:dyDescent="0.25"/>
  <cols>
    <col min="1" max="1" width="9.42578125" style="107" bestFit="1" customWidth="1"/>
    <col min="2" max="2" width="15.42578125" style="107" customWidth="1"/>
    <col min="3" max="3" width="77" style="1" customWidth="1"/>
    <col min="4" max="4" width="7.5703125" style="107" bestFit="1" customWidth="1"/>
    <col min="5" max="5" width="15.42578125" style="107" hidden="1" customWidth="1"/>
    <col min="6" max="6" width="10.85546875" style="107" bestFit="1" customWidth="1"/>
    <col min="7" max="7" width="15.42578125" style="107" customWidth="1"/>
    <col min="8" max="8" width="19.85546875" style="2" customWidth="1"/>
    <col min="9" max="9" width="26.7109375" style="107" bestFit="1" customWidth="1"/>
    <col min="10" max="10" width="9.140625" style="1" customWidth="1"/>
    <col min="11" max="11" width="12.5703125" style="1" customWidth="1"/>
    <col min="12" max="16384" width="9.140625" style="1"/>
  </cols>
  <sheetData>
    <row r="1" spans="1:10" ht="32.1" customHeight="1" x14ac:dyDescent="0.25">
      <c r="A1" s="506" t="s">
        <v>44</v>
      </c>
      <c r="B1" s="507"/>
      <c r="C1" s="507"/>
      <c r="D1" s="507"/>
      <c r="E1" s="507"/>
      <c r="F1" s="507"/>
      <c r="G1" s="507"/>
      <c r="H1" s="507"/>
      <c r="I1" s="508"/>
    </row>
    <row r="2" spans="1:10" x14ac:dyDescent="0.25">
      <c r="A2" s="119"/>
      <c r="B2" s="121"/>
      <c r="C2" s="120"/>
      <c r="D2" s="121"/>
      <c r="E2" s="121"/>
      <c r="F2" s="121"/>
      <c r="G2" s="121"/>
      <c r="H2" s="122"/>
      <c r="I2" s="123"/>
    </row>
    <row r="3" spans="1:10" hidden="1" x14ac:dyDescent="0.25">
      <c r="A3" s="509"/>
      <c r="B3" s="510"/>
      <c r="C3" s="510"/>
      <c r="D3" s="510"/>
      <c r="E3" s="510"/>
      <c r="F3" s="510"/>
      <c r="G3" s="510"/>
      <c r="H3" s="510"/>
      <c r="I3" s="511"/>
    </row>
    <row r="4" spans="1:10" hidden="1" x14ac:dyDescent="0.25">
      <c r="A4" s="509"/>
      <c r="B4" s="510"/>
      <c r="C4" s="510"/>
      <c r="D4" s="510"/>
      <c r="E4" s="510"/>
      <c r="F4" s="510"/>
      <c r="G4" s="510"/>
      <c r="H4" s="510"/>
      <c r="I4" s="511"/>
    </row>
    <row r="5" spans="1:10" hidden="1" x14ac:dyDescent="0.25">
      <c r="A5" s="509"/>
      <c r="B5" s="510"/>
      <c r="C5" s="510"/>
      <c r="D5" s="510"/>
      <c r="E5" s="510"/>
      <c r="F5" s="510"/>
      <c r="G5" s="510"/>
      <c r="H5" s="510"/>
      <c r="I5" s="511"/>
    </row>
    <row r="6" spans="1:10" hidden="1" x14ac:dyDescent="0.25">
      <c r="A6" s="509"/>
      <c r="B6" s="510"/>
      <c r="C6" s="510"/>
      <c r="D6" s="510"/>
      <c r="E6" s="510"/>
      <c r="F6" s="510"/>
      <c r="G6" s="510"/>
      <c r="H6" s="510"/>
      <c r="I6" s="511"/>
    </row>
    <row r="7" spans="1:10" hidden="1" x14ac:dyDescent="0.25">
      <c r="A7" s="509"/>
      <c r="B7" s="510"/>
      <c r="C7" s="510"/>
      <c r="D7" s="510"/>
      <c r="E7" s="510"/>
      <c r="F7" s="510"/>
      <c r="G7" s="510"/>
      <c r="H7" s="510"/>
      <c r="I7" s="511"/>
    </row>
    <row r="8" spans="1:10" hidden="1" x14ac:dyDescent="0.25">
      <c r="A8" s="509"/>
      <c r="B8" s="510"/>
      <c r="C8" s="510"/>
      <c r="D8" s="510"/>
      <c r="E8" s="510"/>
      <c r="F8" s="510"/>
      <c r="G8" s="510"/>
      <c r="H8" s="510"/>
      <c r="I8" s="511"/>
    </row>
    <row r="9" spans="1:10" hidden="1" x14ac:dyDescent="0.25">
      <c r="A9" s="509"/>
      <c r="B9" s="510"/>
      <c r="C9" s="510"/>
      <c r="D9" s="510"/>
      <c r="E9" s="510"/>
      <c r="F9" s="510"/>
      <c r="G9" s="510"/>
      <c r="H9" s="510"/>
      <c r="I9" s="511"/>
    </row>
    <row r="10" spans="1:10" x14ac:dyDescent="0.25">
      <c r="A10" s="124"/>
      <c r="B10" s="125"/>
      <c r="C10" s="125"/>
      <c r="D10" s="125"/>
      <c r="E10" s="125"/>
      <c r="F10" s="125"/>
      <c r="G10" s="125"/>
      <c r="H10" s="125"/>
      <c r="I10" s="126"/>
    </row>
    <row r="11" spans="1:10" ht="33.950000000000003" customHeight="1" x14ac:dyDescent="0.25">
      <c r="A11" s="521" t="s">
        <v>48</v>
      </c>
      <c r="B11" s="522"/>
      <c r="C11" s="522"/>
      <c r="D11" s="522"/>
      <c r="E11" s="522"/>
      <c r="F11" s="522"/>
      <c r="G11" s="522"/>
      <c r="H11" s="522"/>
      <c r="I11" s="523"/>
    </row>
    <row r="12" spans="1:10" ht="15.75" x14ac:dyDescent="0.25">
      <c r="A12" s="400" t="s">
        <v>49</v>
      </c>
      <c r="B12" s="400"/>
      <c r="C12" s="400"/>
      <c r="D12" s="186">
        <v>0.15</v>
      </c>
      <c r="E12" s="186"/>
      <c r="F12" s="186"/>
      <c r="G12" s="190"/>
      <c r="H12" s="186"/>
      <c r="I12" s="186"/>
      <c r="J12" s="87">
        <f>D12+D13</f>
        <v>0.2</v>
      </c>
    </row>
    <row r="13" spans="1:10" ht="15.75" x14ac:dyDescent="0.25">
      <c r="A13" s="173" t="s">
        <v>132</v>
      </c>
      <c r="B13" s="173"/>
      <c r="C13" s="173"/>
      <c r="D13" s="187">
        <v>0.05</v>
      </c>
      <c r="E13" s="187"/>
      <c r="F13" s="187"/>
      <c r="G13" s="191"/>
      <c r="H13" s="187"/>
      <c r="I13" s="187"/>
    </row>
    <row r="14" spans="1:10" ht="15.75" x14ac:dyDescent="0.25">
      <c r="A14" s="400" t="s">
        <v>50</v>
      </c>
      <c r="B14" s="400"/>
      <c r="C14" s="400"/>
      <c r="D14" s="186">
        <v>7</v>
      </c>
      <c r="E14" s="186"/>
      <c r="F14" s="186"/>
      <c r="G14" s="190"/>
      <c r="H14" s="186"/>
      <c r="I14" s="186"/>
    </row>
    <row r="15" spans="1:10" ht="31.5" x14ac:dyDescent="0.25">
      <c r="A15" s="350" t="s">
        <v>46</v>
      </c>
      <c r="B15" s="350"/>
      <c r="C15" s="176" t="s">
        <v>45</v>
      </c>
      <c r="D15" s="176" t="s">
        <v>52</v>
      </c>
      <c r="E15" s="176" t="s">
        <v>53</v>
      </c>
      <c r="F15" s="176"/>
      <c r="G15" s="93"/>
      <c r="H15" s="11" t="s">
        <v>25</v>
      </c>
      <c r="I15" s="11" t="s">
        <v>12</v>
      </c>
    </row>
    <row r="16" spans="1:10" x14ac:dyDescent="0.25">
      <c r="A16" s="367">
        <v>4</v>
      </c>
      <c r="B16" s="367"/>
      <c r="C16" s="53" t="s">
        <v>126</v>
      </c>
      <c r="D16" s="49">
        <v>11.2</v>
      </c>
      <c r="E16" s="13">
        <f>ROUNDUP(D16,0)</f>
        <v>12</v>
      </c>
      <c r="F16" s="13"/>
      <c r="G16" s="192"/>
      <c r="H16" s="98">
        <f>(D16*1000)*$D$14</f>
        <v>78400</v>
      </c>
      <c r="I16" s="14">
        <f>H16*$J$12</f>
        <v>15680</v>
      </c>
    </row>
    <row r="17" spans="1:10" x14ac:dyDescent="0.25">
      <c r="A17" s="175"/>
      <c r="B17" s="175"/>
      <c r="C17" s="175"/>
      <c r="D17" s="49">
        <f>SUM(D16:D16)</f>
        <v>11.2</v>
      </c>
      <c r="E17" s="49">
        <f>SUM(E16:E16)</f>
        <v>12</v>
      </c>
      <c r="F17" s="49"/>
      <c r="G17" s="52"/>
      <c r="H17" s="12"/>
      <c r="I17" s="14"/>
    </row>
    <row r="18" spans="1:10" ht="15.75" x14ac:dyDescent="0.25">
      <c r="A18" s="503" t="s">
        <v>47</v>
      </c>
      <c r="B18" s="503"/>
      <c r="C18" s="503"/>
      <c r="D18" s="503"/>
      <c r="E18" s="503"/>
      <c r="F18" s="174"/>
      <c r="G18" s="193"/>
      <c r="H18" s="99">
        <f>SUM(H16:H17)</f>
        <v>78400</v>
      </c>
      <c r="I18" s="16">
        <f>H18*J12</f>
        <v>15680</v>
      </c>
    </row>
    <row r="19" spans="1:10" ht="26.25" customHeight="1" x14ac:dyDescent="0.25">
      <c r="A19" s="174"/>
      <c r="B19" s="174"/>
      <c r="C19" s="174"/>
      <c r="D19" s="174"/>
      <c r="E19" s="174"/>
      <c r="F19" s="174"/>
      <c r="G19" s="60"/>
      <c r="H19" s="95"/>
      <c r="I19" s="96"/>
    </row>
    <row r="20" spans="1:10" ht="47.25" x14ac:dyDescent="0.25">
      <c r="A20" s="176" t="s">
        <v>0</v>
      </c>
      <c r="B20" s="176" t="s">
        <v>137</v>
      </c>
      <c r="C20" s="176" t="s">
        <v>1</v>
      </c>
      <c r="D20" s="176" t="s">
        <v>11</v>
      </c>
      <c r="E20" s="176"/>
      <c r="F20" s="176" t="s">
        <v>3</v>
      </c>
      <c r="G20" s="194" t="s">
        <v>138</v>
      </c>
      <c r="H20" s="97" t="s">
        <v>149</v>
      </c>
      <c r="I20" s="18" t="s">
        <v>5</v>
      </c>
    </row>
    <row r="21" spans="1:10" ht="33.75" customHeight="1" x14ac:dyDescent="0.25">
      <c r="A21" s="234">
        <v>1</v>
      </c>
      <c r="B21" s="234"/>
      <c r="C21" s="235" t="s">
        <v>65</v>
      </c>
      <c r="D21" s="235"/>
      <c r="E21" s="235"/>
      <c r="F21" s="235"/>
      <c r="G21" s="184"/>
      <c r="H21" s="184"/>
      <c r="I21" s="185"/>
    </row>
    <row r="22" spans="1:10" ht="61.5" customHeight="1" x14ac:dyDescent="0.25">
      <c r="A22" s="236">
        <v>40230</v>
      </c>
      <c r="B22" s="237" t="s">
        <v>139</v>
      </c>
      <c r="C22" s="238" t="s">
        <v>6</v>
      </c>
      <c r="D22" s="239" t="s">
        <v>12</v>
      </c>
      <c r="E22" s="240"/>
      <c r="F22" s="241">
        <v>15680</v>
      </c>
      <c r="G22" s="195">
        <v>2.34</v>
      </c>
      <c r="H22" s="25">
        <f>TRUNC(G22*1.2332,2)</f>
        <v>2.88</v>
      </c>
      <c r="I22" s="25">
        <f>TRUNC(H22*F22,2)</f>
        <v>45158.400000000001</v>
      </c>
    </row>
    <row r="23" spans="1:10" ht="49.5" customHeight="1" x14ac:dyDescent="0.25">
      <c r="A23" s="236">
        <v>43340</v>
      </c>
      <c r="B23" s="237" t="s">
        <v>139</v>
      </c>
      <c r="C23" s="238" t="s">
        <v>13</v>
      </c>
      <c r="D23" s="239" t="s">
        <v>12</v>
      </c>
      <c r="E23" s="242"/>
      <c r="F23" s="243">
        <f>I18</f>
        <v>15680</v>
      </c>
      <c r="G23" s="25">
        <v>4.8899999999999997</v>
      </c>
      <c r="H23" s="25">
        <f>TRUNC(G23*1.2332,2)</f>
        <v>6.03</v>
      </c>
      <c r="I23" s="25">
        <f t="shared" ref="I23:I24" si="0">TRUNC(H23*F23,2)</f>
        <v>94550.399999999994</v>
      </c>
    </row>
    <row r="24" spans="1:10" ht="48.75" customHeight="1" x14ac:dyDescent="0.25">
      <c r="A24" s="236">
        <v>60019</v>
      </c>
      <c r="B24" s="237" t="s">
        <v>139</v>
      </c>
      <c r="C24" s="238" t="s">
        <v>135</v>
      </c>
      <c r="D24" s="239" t="s">
        <v>7</v>
      </c>
      <c r="E24" s="242"/>
      <c r="F24" s="243">
        <f>F23*1.35</f>
        <v>21168</v>
      </c>
      <c r="G24" s="25">
        <f>(0.947*3)+1.503</f>
        <v>4.3439999999999994</v>
      </c>
      <c r="H24" s="25">
        <f>TRUNC(G24*1.2332,2)</f>
        <v>5.35</v>
      </c>
      <c r="I24" s="25">
        <f t="shared" si="0"/>
        <v>113248.8</v>
      </c>
    </row>
    <row r="25" spans="1:10" ht="30" customHeight="1" x14ac:dyDescent="0.25">
      <c r="A25" s="244"/>
      <c r="B25" s="244"/>
      <c r="C25" s="235"/>
      <c r="D25" s="235"/>
      <c r="E25" s="235"/>
      <c r="F25" s="235"/>
      <c r="G25" s="182"/>
      <c r="H25" s="183"/>
      <c r="I25" s="27">
        <f>ROUND(SUM(I22:I24),2)</f>
        <v>252957.6</v>
      </c>
    </row>
    <row r="26" spans="1:10" ht="35.1" customHeight="1" x14ac:dyDescent="0.25">
      <c r="A26" s="234">
        <v>2</v>
      </c>
      <c r="B26" s="234"/>
      <c r="C26" s="235" t="s">
        <v>9</v>
      </c>
      <c r="D26" s="235"/>
      <c r="E26" s="235"/>
      <c r="F26" s="235"/>
      <c r="G26" s="182"/>
      <c r="H26" s="182"/>
      <c r="I26" s="183"/>
    </row>
    <row r="27" spans="1:10" s="5" customFormat="1" ht="64.5" customHeight="1" x14ac:dyDescent="0.25">
      <c r="A27" s="245">
        <v>40530</v>
      </c>
      <c r="B27" s="237" t="s">
        <v>139</v>
      </c>
      <c r="C27" s="246" t="s">
        <v>10</v>
      </c>
      <c r="D27" s="53" t="s">
        <v>14</v>
      </c>
      <c r="E27" s="247"/>
      <c r="F27" s="247">
        <v>13</v>
      </c>
      <c r="G27" s="46">
        <v>963.51</v>
      </c>
      <c r="H27" s="25">
        <f t="shared" ref="H27:H36" si="1">TRUNC(G27*1.2332,2)</f>
        <v>1188.2</v>
      </c>
      <c r="I27" s="25">
        <f>TRUNC(H27*F27,2)</f>
        <v>15446.6</v>
      </c>
    </row>
    <row r="28" spans="1:10" ht="60" x14ac:dyDescent="0.25">
      <c r="A28" s="245">
        <v>41333</v>
      </c>
      <c r="B28" s="237" t="s">
        <v>139</v>
      </c>
      <c r="C28" s="246" t="s">
        <v>37</v>
      </c>
      <c r="D28" s="53" t="s">
        <v>14</v>
      </c>
      <c r="E28" s="247"/>
      <c r="F28" s="247">
        <v>13</v>
      </c>
      <c r="G28" s="46">
        <v>1804</v>
      </c>
      <c r="H28" s="25">
        <f t="shared" si="1"/>
        <v>2224.69</v>
      </c>
      <c r="I28" s="25">
        <f t="shared" ref="I28:I36" si="2">TRUNC(H28*F28,2)</f>
        <v>28920.97</v>
      </c>
      <c r="J28" s="5"/>
    </row>
    <row r="29" spans="1:10" ht="50.25" customHeight="1" x14ac:dyDescent="0.25">
      <c r="A29" s="245">
        <v>40531</v>
      </c>
      <c r="B29" s="237" t="s">
        <v>139</v>
      </c>
      <c r="C29" s="246" t="s">
        <v>43</v>
      </c>
      <c r="D29" s="53" t="s">
        <v>14</v>
      </c>
      <c r="E29" s="247"/>
      <c r="F29" s="247">
        <v>9</v>
      </c>
      <c r="G29" s="46">
        <v>1587.57</v>
      </c>
      <c r="H29" s="25">
        <f t="shared" si="1"/>
        <v>1957.79</v>
      </c>
      <c r="I29" s="25">
        <f t="shared" si="2"/>
        <v>17620.11</v>
      </c>
      <c r="J29" s="5"/>
    </row>
    <row r="30" spans="1:10" s="5" customFormat="1" ht="49.5" customHeight="1" x14ac:dyDescent="0.25">
      <c r="A30" s="245">
        <v>41334</v>
      </c>
      <c r="B30" s="237" t="s">
        <v>139</v>
      </c>
      <c r="C30" s="246" t="s">
        <v>42</v>
      </c>
      <c r="D30" s="53" t="s">
        <v>14</v>
      </c>
      <c r="E30" s="247"/>
      <c r="F30" s="247">
        <v>9</v>
      </c>
      <c r="G30" s="46">
        <v>2812.09</v>
      </c>
      <c r="H30" s="25">
        <f t="shared" si="1"/>
        <v>3467.86</v>
      </c>
      <c r="I30" s="25">
        <f t="shared" si="2"/>
        <v>31210.74</v>
      </c>
    </row>
    <row r="31" spans="1:10" s="44" customFormat="1" ht="60" x14ac:dyDescent="0.25">
      <c r="A31" s="248">
        <v>40431</v>
      </c>
      <c r="B31" s="237" t="s">
        <v>139</v>
      </c>
      <c r="C31" s="249" t="s">
        <v>35</v>
      </c>
      <c r="D31" s="250" t="s">
        <v>15</v>
      </c>
      <c r="E31" s="251"/>
      <c r="F31" s="251">
        <f>F27*9</f>
        <v>117</v>
      </c>
      <c r="G31" s="43">
        <v>239.45</v>
      </c>
      <c r="H31" s="43">
        <f t="shared" si="1"/>
        <v>295.27999999999997</v>
      </c>
      <c r="I31" s="25">
        <f t="shared" si="2"/>
        <v>34547.760000000002</v>
      </c>
    </row>
    <row r="32" spans="1:10" s="44" customFormat="1" ht="60" x14ac:dyDescent="0.25">
      <c r="A32" s="248">
        <v>40435</v>
      </c>
      <c r="B32" s="237" t="s">
        <v>139</v>
      </c>
      <c r="C32" s="249" t="s">
        <v>36</v>
      </c>
      <c r="D32" s="250" t="s">
        <v>15</v>
      </c>
      <c r="E32" s="251"/>
      <c r="F32" s="251">
        <f>F30*9</f>
        <v>81</v>
      </c>
      <c r="G32" s="43">
        <v>453.12</v>
      </c>
      <c r="H32" s="43">
        <f t="shared" si="1"/>
        <v>558.78</v>
      </c>
      <c r="I32" s="25">
        <f t="shared" si="2"/>
        <v>45261.18</v>
      </c>
    </row>
    <row r="33" spans="1:11" ht="60" x14ac:dyDescent="0.25">
      <c r="A33" s="236">
        <v>40670</v>
      </c>
      <c r="B33" s="237" t="s">
        <v>139</v>
      </c>
      <c r="C33" s="238" t="s">
        <v>27</v>
      </c>
      <c r="D33" s="239" t="s">
        <v>15</v>
      </c>
      <c r="E33" s="243"/>
      <c r="F33" s="243">
        <v>164</v>
      </c>
      <c r="G33" s="25">
        <v>51.93</v>
      </c>
      <c r="H33" s="25">
        <f t="shared" si="1"/>
        <v>64.040000000000006</v>
      </c>
      <c r="I33" s="25">
        <f t="shared" si="2"/>
        <v>10502.56</v>
      </c>
    </row>
    <row r="34" spans="1:11" ht="51" customHeight="1" x14ac:dyDescent="0.25">
      <c r="A34" s="248">
        <v>40703</v>
      </c>
      <c r="B34" s="252" t="s">
        <v>139</v>
      </c>
      <c r="C34" s="249" t="s">
        <v>119</v>
      </c>
      <c r="D34" s="250" t="s">
        <v>15</v>
      </c>
      <c r="E34" s="251"/>
      <c r="F34" s="251">
        <v>49</v>
      </c>
      <c r="G34" s="43">
        <v>167.39</v>
      </c>
      <c r="H34" s="25">
        <f t="shared" si="1"/>
        <v>206.42</v>
      </c>
      <c r="I34" s="25">
        <f t="shared" si="2"/>
        <v>10114.58</v>
      </c>
    </row>
    <row r="35" spans="1:11" ht="46.5" customHeight="1" x14ac:dyDescent="0.25">
      <c r="A35" s="248">
        <v>40678</v>
      </c>
      <c r="B35" s="252" t="s">
        <v>139</v>
      </c>
      <c r="C35" s="249" t="s">
        <v>120</v>
      </c>
      <c r="D35" s="250" t="s">
        <v>15</v>
      </c>
      <c r="E35" s="251"/>
      <c r="F35" s="251">
        <v>46</v>
      </c>
      <c r="G35" s="43">
        <v>297</v>
      </c>
      <c r="H35" s="25">
        <f t="shared" si="1"/>
        <v>366.26</v>
      </c>
      <c r="I35" s="25">
        <f t="shared" si="2"/>
        <v>16847.96</v>
      </c>
    </row>
    <row r="36" spans="1:11" ht="51.75" customHeight="1" x14ac:dyDescent="0.25">
      <c r="A36" s="248">
        <v>40733</v>
      </c>
      <c r="B36" s="252" t="s">
        <v>139</v>
      </c>
      <c r="C36" s="249" t="s">
        <v>121</v>
      </c>
      <c r="D36" s="250" t="s">
        <v>136</v>
      </c>
      <c r="E36" s="251"/>
      <c r="F36" s="251">
        <v>23</v>
      </c>
      <c r="G36" s="43">
        <v>1274.25</v>
      </c>
      <c r="H36" s="25">
        <f t="shared" si="1"/>
        <v>1571.4</v>
      </c>
      <c r="I36" s="25">
        <f t="shared" si="2"/>
        <v>36142.199999999997</v>
      </c>
    </row>
    <row r="37" spans="1:11" ht="26.25" customHeight="1" x14ac:dyDescent="0.25">
      <c r="A37" s="253"/>
      <c r="B37" s="253"/>
      <c r="C37" s="235"/>
      <c r="D37" s="235"/>
      <c r="E37" s="235"/>
      <c r="F37" s="235"/>
      <c r="G37" s="182"/>
      <c r="H37" s="183"/>
      <c r="I37" s="27">
        <f>ROUND(SUM(I27:I36),2)</f>
        <v>246614.66</v>
      </c>
    </row>
    <row r="38" spans="1:11" ht="33.75" customHeight="1" x14ac:dyDescent="0.25">
      <c r="A38" s="234">
        <v>3</v>
      </c>
      <c r="B38" s="234"/>
      <c r="C38" s="235" t="s">
        <v>145</v>
      </c>
      <c r="D38" s="235"/>
      <c r="E38" s="235"/>
      <c r="F38" s="235"/>
      <c r="G38" s="182"/>
      <c r="H38" s="182"/>
      <c r="I38" s="183"/>
    </row>
    <row r="39" spans="1:11" ht="45" x14ac:dyDescent="0.25">
      <c r="A39" s="236">
        <v>11447</v>
      </c>
      <c r="B39" s="252" t="s">
        <v>141</v>
      </c>
      <c r="C39" s="238" t="s">
        <v>28</v>
      </c>
      <c r="D39" s="239" t="s">
        <v>11</v>
      </c>
      <c r="E39" s="243"/>
      <c r="F39" s="243">
        <f>ROUNDUP(($D$16/0.2),0)</f>
        <v>56</v>
      </c>
      <c r="G39" s="25">
        <v>246.2</v>
      </c>
      <c r="H39" s="25">
        <f>TRUNC(G39*1.2332,2)</f>
        <v>303.61</v>
      </c>
      <c r="I39" s="25">
        <f t="shared" ref="I39:I46" si="3">TRUNC(H39*F39,2)</f>
        <v>17002.16</v>
      </c>
    </row>
    <row r="40" spans="1:11" ht="45" x14ac:dyDescent="0.25">
      <c r="A40" s="236">
        <v>11451</v>
      </c>
      <c r="B40" s="252" t="s">
        <v>141</v>
      </c>
      <c r="C40" s="238" t="s">
        <v>17</v>
      </c>
      <c r="D40" s="239" t="s">
        <v>11</v>
      </c>
      <c r="E40" s="243"/>
      <c r="F40" s="243">
        <f>ROUNDUP(($D$16/0.2),0)</f>
        <v>56</v>
      </c>
      <c r="G40" s="25">
        <v>121.4</v>
      </c>
      <c r="H40" s="25">
        <f t="shared" ref="H40:H45" si="4">TRUNC(G40*1.2332,2)</f>
        <v>149.71</v>
      </c>
      <c r="I40" s="25">
        <f t="shared" si="3"/>
        <v>8383.76</v>
      </c>
    </row>
    <row r="41" spans="1:11" ht="45" x14ac:dyDescent="0.25">
      <c r="A41" s="236">
        <v>11433</v>
      </c>
      <c r="B41" s="252" t="s">
        <v>142</v>
      </c>
      <c r="C41" s="238" t="s">
        <v>143</v>
      </c>
      <c r="D41" s="239" t="s">
        <v>11</v>
      </c>
      <c r="E41" s="243"/>
      <c r="F41" s="243">
        <f t="shared" ref="F41:F46" si="5">ROUNDUP(($D$16/0.2),0)</f>
        <v>56</v>
      </c>
      <c r="G41" s="25">
        <v>138</v>
      </c>
      <c r="H41" s="25">
        <f t="shared" si="4"/>
        <v>170.18</v>
      </c>
      <c r="I41" s="25">
        <f t="shared" si="3"/>
        <v>9530.08</v>
      </c>
    </row>
    <row r="42" spans="1:11" ht="45" x14ac:dyDescent="0.25">
      <c r="A42" s="236">
        <v>11455</v>
      </c>
      <c r="B42" s="252" t="s">
        <v>142</v>
      </c>
      <c r="C42" s="238" t="s">
        <v>144</v>
      </c>
      <c r="D42" s="239" t="s">
        <v>11</v>
      </c>
      <c r="E42" s="243"/>
      <c r="F42" s="243">
        <f t="shared" si="5"/>
        <v>56</v>
      </c>
      <c r="G42" s="25">
        <v>64.650000000000006</v>
      </c>
      <c r="H42" s="25">
        <f t="shared" si="4"/>
        <v>79.72</v>
      </c>
      <c r="I42" s="25">
        <f t="shared" si="3"/>
        <v>4464.32</v>
      </c>
    </row>
    <row r="43" spans="1:11" ht="45" x14ac:dyDescent="0.25">
      <c r="A43" s="236">
        <v>11440</v>
      </c>
      <c r="B43" s="252" t="s">
        <v>141</v>
      </c>
      <c r="C43" s="238" t="s">
        <v>39</v>
      </c>
      <c r="D43" s="239" t="s">
        <v>11</v>
      </c>
      <c r="E43" s="243"/>
      <c r="F43" s="243">
        <f t="shared" si="5"/>
        <v>56</v>
      </c>
      <c r="G43" s="25">
        <v>228.03</v>
      </c>
      <c r="H43" s="25">
        <f t="shared" si="4"/>
        <v>281.2</v>
      </c>
      <c r="I43" s="25">
        <f t="shared" si="3"/>
        <v>15747.2</v>
      </c>
    </row>
    <row r="44" spans="1:11" ht="45" x14ac:dyDescent="0.25">
      <c r="A44" s="236">
        <v>11449</v>
      </c>
      <c r="B44" s="252" t="s">
        <v>141</v>
      </c>
      <c r="C44" s="238" t="s">
        <v>19</v>
      </c>
      <c r="D44" s="239" t="s">
        <v>11</v>
      </c>
      <c r="E44" s="243"/>
      <c r="F44" s="243">
        <f t="shared" si="5"/>
        <v>56</v>
      </c>
      <c r="G44" s="25">
        <v>214.73</v>
      </c>
      <c r="H44" s="25">
        <f t="shared" si="4"/>
        <v>264.8</v>
      </c>
      <c r="I44" s="25">
        <f t="shared" si="3"/>
        <v>14828.8</v>
      </c>
    </row>
    <row r="45" spans="1:11" ht="45" x14ac:dyDescent="0.25">
      <c r="A45" s="236">
        <v>11432</v>
      </c>
      <c r="B45" s="252" t="s">
        <v>141</v>
      </c>
      <c r="C45" s="238" t="s">
        <v>40</v>
      </c>
      <c r="D45" s="239" t="s">
        <v>11</v>
      </c>
      <c r="E45" s="243"/>
      <c r="F45" s="243">
        <f t="shared" si="5"/>
        <v>56</v>
      </c>
      <c r="G45" s="25">
        <v>125.42</v>
      </c>
      <c r="H45" s="25">
        <f t="shared" si="4"/>
        <v>154.66</v>
      </c>
      <c r="I45" s="25">
        <f t="shared" si="3"/>
        <v>8660.9599999999991</v>
      </c>
    </row>
    <row r="46" spans="1:11" ht="25.5" customHeight="1" x14ac:dyDescent="0.25">
      <c r="A46" s="254" t="s">
        <v>38</v>
      </c>
      <c r="B46" s="252" t="s">
        <v>140</v>
      </c>
      <c r="C46" s="238" t="s">
        <v>41</v>
      </c>
      <c r="D46" s="239" t="s">
        <v>11</v>
      </c>
      <c r="E46" s="243"/>
      <c r="F46" s="243">
        <f t="shared" si="5"/>
        <v>56</v>
      </c>
      <c r="G46" s="25">
        <v>4</v>
      </c>
      <c r="H46" s="30">
        <v>235</v>
      </c>
      <c r="I46" s="25">
        <f t="shared" si="3"/>
        <v>13160</v>
      </c>
    </row>
    <row r="47" spans="1:11" ht="15.75" x14ac:dyDescent="0.25">
      <c r="A47" s="253"/>
      <c r="B47" s="253"/>
      <c r="C47" s="235"/>
      <c r="D47" s="235"/>
      <c r="E47" s="235"/>
      <c r="F47" s="235"/>
      <c r="G47" s="182"/>
      <c r="H47" s="183"/>
      <c r="I47" s="27">
        <f>ROUND(SUM(I39:I46),2)</f>
        <v>91777.279999999999</v>
      </c>
      <c r="K47" s="303"/>
    </row>
    <row r="48" spans="1:11" ht="35.450000000000003" customHeight="1" x14ac:dyDescent="0.25">
      <c r="A48" s="234">
        <v>4</v>
      </c>
      <c r="B48" s="234"/>
      <c r="C48" s="235" t="s">
        <v>157</v>
      </c>
      <c r="D48" s="235"/>
      <c r="E48" s="235"/>
      <c r="F48" s="235"/>
      <c r="G48" s="182"/>
      <c r="H48" s="182"/>
      <c r="I48" s="183"/>
      <c r="K48" s="67"/>
    </row>
    <row r="49" spans="1:9" ht="45" x14ac:dyDescent="0.25">
      <c r="A49" s="236">
        <v>42579</v>
      </c>
      <c r="B49" s="252" t="s">
        <v>146</v>
      </c>
      <c r="C49" s="238" t="s">
        <v>21</v>
      </c>
      <c r="D49" s="239" t="s">
        <v>22</v>
      </c>
      <c r="E49" s="242">
        <v>3.7</v>
      </c>
      <c r="F49" s="242">
        <f>$D$17</f>
        <v>11.2</v>
      </c>
      <c r="G49" s="25">
        <f>1294.67*0.65</f>
        <v>841.53550000000007</v>
      </c>
      <c r="H49" s="25">
        <f t="shared" ref="H49:H51" si="6">TRUNC(G49*1.2332,2)</f>
        <v>1037.78</v>
      </c>
      <c r="I49" s="25">
        <f>ROUND(H49*F49,2)</f>
        <v>11623.14</v>
      </c>
    </row>
    <row r="50" spans="1:9" ht="75" x14ac:dyDescent="0.25">
      <c r="A50" s="236">
        <v>42672</v>
      </c>
      <c r="B50" s="252" t="s">
        <v>148</v>
      </c>
      <c r="C50" s="238" t="s">
        <v>23</v>
      </c>
      <c r="D50" s="239" t="s">
        <v>22</v>
      </c>
      <c r="E50" s="242">
        <v>3.7</v>
      </c>
      <c r="F50" s="242">
        <f t="shared" ref="F50:F51" si="7">$D$17</f>
        <v>11.2</v>
      </c>
      <c r="G50" s="25">
        <f>698.03*0.65</f>
        <v>453.71949999999998</v>
      </c>
      <c r="H50" s="25">
        <f t="shared" si="6"/>
        <v>559.52</v>
      </c>
      <c r="I50" s="25">
        <f>ROUND(H50*F50,2)</f>
        <v>6266.62</v>
      </c>
    </row>
    <row r="51" spans="1:9" ht="45" x14ac:dyDescent="0.25">
      <c r="A51" s="236">
        <v>42589</v>
      </c>
      <c r="B51" s="252" t="s">
        <v>146</v>
      </c>
      <c r="C51" s="238" t="s">
        <v>24</v>
      </c>
      <c r="D51" s="239" t="s">
        <v>22</v>
      </c>
      <c r="E51" s="242">
        <v>3.7</v>
      </c>
      <c r="F51" s="242">
        <f t="shared" si="7"/>
        <v>11.2</v>
      </c>
      <c r="G51" s="25">
        <f>560.95*0.65</f>
        <v>364.61750000000006</v>
      </c>
      <c r="H51" s="25">
        <f t="shared" si="6"/>
        <v>449.64</v>
      </c>
      <c r="I51" s="25">
        <f>ROUND(H51*F51,2)</f>
        <v>5035.97</v>
      </c>
    </row>
    <row r="52" spans="1:9" ht="75" x14ac:dyDescent="0.25">
      <c r="A52" s="255" t="s">
        <v>118</v>
      </c>
      <c r="B52" s="252" t="s">
        <v>147</v>
      </c>
      <c r="C52" s="249" t="s">
        <v>64</v>
      </c>
      <c r="D52" s="250" t="s">
        <v>25</v>
      </c>
      <c r="E52" s="251"/>
      <c r="F52" s="251">
        <f>H18</f>
        <v>78400</v>
      </c>
      <c r="G52" s="43">
        <v>15.61</v>
      </c>
      <c r="H52" s="43">
        <f>'APIS-H=15CM'!P47</f>
        <v>25.5</v>
      </c>
      <c r="I52" s="25">
        <f>ROUND(H52*F52,2)</f>
        <v>1999200</v>
      </c>
    </row>
    <row r="53" spans="1:9" ht="15.75" x14ac:dyDescent="0.25">
      <c r="A53" s="196"/>
      <c r="B53" s="197"/>
      <c r="C53" s="512" t="s">
        <v>8</v>
      </c>
      <c r="D53" s="513"/>
      <c r="E53" s="513"/>
      <c r="F53" s="513"/>
      <c r="G53" s="357"/>
      <c r="H53" s="358"/>
      <c r="I53" s="27">
        <f>ROUND(SUM(I49:I52),2)</f>
        <v>2022125.73</v>
      </c>
    </row>
    <row r="54" spans="1:9" ht="15.75" x14ac:dyDescent="0.25">
      <c r="A54" s="356" t="s">
        <v>26</v>
      </c>
      <c r="B54" s="357"/>
      <c r="C54" s="357"/>
      <c r="D54" s="357"/>
      <c r="E54" s="357"/>
      <c r="F54" s="357"/>
      <c r="G54" s="357"/>
      <c r="H54" s="358"/>
      <c r="I54" s="31">
        <f>ROUND(I25+I37+I47+I53,2)</f>
        <v>2613475.27</v>
      </c>
    </row>
    <row r="55" spans="1:9" x14ac:dyDescent="0.25">
      <c r="A55" s="6"/>
      <c r="B55" s="6"/>
      <c r="C55" s="7"/>
      <c r="D55" s="6"/>
      <c r="E55" s="6"/>
      <c r="F55" s="6"/>
      <c r="G55" s="6"/>
      <c r="H55" s="8"/>
      <c r="I55" s="6"/>
    </row>
    <row r="56" spans="1:9" x14ac:dyDescent="0.25">
      <c r="A56" s="6"/>
      <c r="B56" s="6"/>
      <c r="C56" s="7"/>
      <c r="D56" s="6"/>
      <c r="E56" s="6"/>
      <c r="F56" s="6"/>
      <c r="G56" s="6"/>
      <c r="H56" s="8"/>
      <c r="I56" s="6"/>
    </row>
    <row r="57" spans="1:9" ht="15.75" x14ac:dyDescent="0.25">
      <c r="A57" s="359" t="s">
        <v>34</v>
      </c>
      <c r="B57" s="359"/>
      <c r="C57" s="359"/>
      <c r="D57" s="359"/>
      <c r="E57" s="359"/>
      <c r="F57" s="359"/>
      <c r="G57" s="359"/>
      <c r="H57" s="359"/>
      <c r="I57" s="359"/>
    </row>
    <row r="58" spans="1:9" ht="15.75" x14ac:dyDescent="0.25">
      <c r="A58" s="108" t="s">
        <v>0</v>
      </c>
      <c r="B58" s="108"/>
      <c r="C58" s="32" t="s">
        <v>30</v>
      </c>
      <c r="D58" s="108" t="s">
        <v>2</v>
      </c>
      <c r="E58" s="108" t="s">
        <v>3</v>
      </c>
      <c r="F58" s="108"/>
      <c r="G58" s="108"/>
      <c r="H58" s="33" t="s">
        <v>31</v>
      </c>
      <c r="I58" s="34" t="s">
        <v>32</v>
      </c>
    </row>
    <row r="59" spans="1:9" ht="30" x14ac:dyDescent="0.25">
      <c r="A59" s="12">
        <v>1</v>
      </c>
      <c r="B59" s="12"/>
      <c r="C59" s="35" t="s">
        <v>48</v>
      </c>
      <c r="D59" s="12" t="s">
        <v>33</v>
      </c>
      <c r="E59" s="12">
        <f>H18</f>
        <v>78400</v>
      </c>
      <c r="F59" s="12"/>
      <c r="G59" s="12"/>
      <c r="H59" s="36">
        <f>I54/E59</f>
        <v>33.33514375</v>
      </c>
      <c r="I59" s="37">
        <f>E59*H59</f>
        <v>2613475.27</v>
      </c>
    </row>
    <row r="60" spans="1:9" x14ac:dyDescent="0.25">
      <c r="A60" s="6"/>
      <c r="B60" s="6"/>
      <c r="C60" s="7"/>
      <c r="D60" s="6"/>
      <c r="E60" s="6"/>
      <c r="F60" s="6"/>
      <c r="G60" s="6"/>
      <c r="H60" s="8"/>
      <c r="I60" s="6"/>
    </row>
  </sheetData>
  <mergeCells count="17">
    <mergeCell ref="A54:H54"/>
    <mergeCell ref="A57:I57"/>
    <mergeCell ref="A18:E18"/>
    <mergeCell ref="A15:B15"/>
    <mergeCell ref="A16:B16"/>
    <mergeCell ref="A1:I1"/>
    <mergeCell ref="A7:I7"/>
    <mergeCell ref="A8:I8"/>
    <mergeCell ref="A9:I9"/>
    <mergeCell ref="C53:H53"/>
    <mergeCell ref="A14:C14"/>
    <mergeCell ref="A11:I11"/>
    <mergeCell ref="A12:C12"/>
    <mergeCell ref="A3:I3"/>
    <mergeCell ref="A4:I4"/>
    <mergeCell ref="A5:I5"/>
    <mergeCell ref="A6:I6"/>
  </mergeCells>
  <pageMargins left="1" right="1" top="1" bottom="1" header="0.5" footer="0.5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zoomScale="70" zoomScaleNormal="70" zoomScaleSheetLayoutView="85" workbookViewId="0">
      <selection activeCell="A17" sqref="A17"/>
    </sheetView>
  </sheetViews>
  <sheetFormatPr defaultColWidth="9.140625" defaultRowHeight="15" x14ac:dyDescent="0.25"/>
  <cols>
    <col min="1" max="1" width="9.42578125" style="107" bestFit="1" customWidth="1"/>
    <col min="2" max="2" width="15.42578125" style="107" customWidth="1"/>
    <col min="3" max="3" width="79.42578125" style="1" customWidth="1"/>
    <col min="4" max="4" width="16.42578125" style="107" customWidth="1"/>
    <col min="5" max="5" width="15.42578125" style="107" hidden="1" customWidth="1"/>
    <col min="6" max="6" width="10.85546875" style="107" bestFit="1" customWidth="1"/>
    <col min="7" max="7" width="15.42578125" style="107" customWidth="1"/>
    <col min="8" max="8" width="19.85546875" style="2" customWidth="1"/>
    <col min="9" max="9" width="26.7109375" style="107" bestFit="1" customWidth="1"/>
    <col min="10" max="10" width="9.140625" style="1" customWidth="1"/>
    <col min="11" max="16384" width="9.140625" style="1"/>
  </cols>
  <sheetData>
    <row r="1" spans="1:10" ht="32.1" customHeight="1" x14ac:dyDescent="0.25">
      <c r="A1" s="506" t="s">
        <v>44</v>
      </c>
      <c r="B1" s="507"/>
      <c r="C1" s="507"/>
      <c r="D1" s="507"/>
      <c r="E1" s="507"/>
      <c r="F1" s="507"/>
      <c r="G1" s="507"/>
      <c r="H1" s="507"/>
      <c r="I1" s="508"/>
    </row>
    <row r="2" spans="1:10" x14ac:dyDescent="0.25">
      <c r="A2" s="119"/>
      <c r="B2" s="121"/>
      <c r="C2" s="120"/>
      <c r="D2" s="121"/>
      <c r="E2" s="121"/>
      <c r="F2" s="121"/>
      <c r="G2" s="121"/>
      <c r="H2" s="122"/>
      <c r="I2" s="123"/>
    </row>
    <row r="3" spans="1:10" hidden="1" x14ac:dyDescent="0.25">
      <c r="A3" s="509"/>
      <c r="B3" s="510"/>
      <c r="C3" s="510"/>
      <c r="D3" s="510"/>
      <c r="E3" s="510"/>
      <c r="F3" s="510"/>
      <c r="G3" s="510"/>
      <c r="H3" s="510"/>
      <c r="I3" s="511"/>
    </row>
    <row r="4" spans="1:10" hidden="1" x14ac:dyDescent="0.25">
      <c r="A4" s="509"/>
      <c r="B4" s="510"/>
      <c r="C4" s="510"/>
      <c r="D4" s="510"/>
      <c r="E4" s="510"/>
      <c r="F4" s="510"/>
      <c r="G4" s="510"/>
      <c r="H4" s="510"/>
      <c r="I4" s="511"/>
    </row>
    <row r="5" spans="1:10" hidden="1" x14ac:dyDescent="0.25">
      <c r="A5" s="509"/>
      <c r="B5" s="510"/>
      <c r="C5" s="510"/>
      <c r="D5" s="510"/>
      <c r="E5" s="510"/>
      <c r="F5" s="510"/>
      <c r="G5" s="510"/>
      <c r="H5" s="510"/>
      <c r="I5" s="511"/>
    </row>
    <row r="6" spans="1:10" hidden="1" x14ac:dyDescent="0.25">
      <c r="A6" s="509"/>
      <c r="B6" s="510"/>
      <c r="C6" s="510"/>
      <c r="D6" s="510"/>
      <c r="E6" s="510"/>
      <c r="F6" s="510"/>
      <c r="G6" s="510"/>
      <c r="H6" s="510"/>
      <c r="I6" s="511"/>
    </row>
    <row r="7" spans="1:10" hidden="1" x14ac:dyDescent="0.25">
      <c r="A7" s="509"/>
      <c r="B7" s="510"/>
      <c r="C7" s="510"/>
      <c r="D7" s="510"/>
      <c r="E7" s="510"/>
      <c r="F7" s="510"/>
      <c r="G7" s="510"/>
      <c r="H7" s="510"/>
      <c r="I7" s="511"/>
    </row>
    <row r="8" spans="1:10" hidden="1" x14ac:dyDescent="0.25">
      <c r="A8" s="509"/>
      <c r="B8" s="510"/>
      <c r="C8" s="510"/>
      <c r="D8" s="510"/>
      <c r="E8" s="510"/>
      <c r="F8" s="510"/>
      <c r="G8" s="510"/>
      <c r="H8" s="510"/>
      <c r="I8" s="511"/>
    </row>
    <row r="9" spans="1:10" hidden="1" x14ac:dyDescent="0.25">
      <c r="A9" s="509"/>
      <c r="B9" s="510"/>
      <c r="C9" s="510"/>
      <c r="D9" s="510"/>
      <c r="E9" s="510"/>
      <c r="F9" s="510"/>
      <c r="G9" s="510"/>
      <c r="H9" s="510"/>
      <c r="I9" s="511"/>
    </row>
    <row r="10" spans="1:10" x14ac:dyDescent="0.25">
      <c r="A10" s="124"/>
      <c r="B10" s="125"/>
      <c r="C10" s="125"/>
      <c r="D10" s="125"/>
      <c r="E10" s="125"/>
      <c r="F10" s="125"/>
      <c r="G10" s="125"/>
      <c r="H10" s="125"/>
      <c r="I10" s="126"/>
    </row>
    <row r="11" spans="1:10" ht="33.950000000000003" customHeight="1" x14ac:dyDescent="0.25">
      <c r="A11" s="521" t="s">
        <v>48</v>
      </c>
      <c r="B11" s="522"/>
      <c r="C11" s="522"/>
      <c r="D11" s="522"/>
      <c r="E11" s="522"/>
      <c r="F11" s="522"/>
      <c r="G11" s="522"/>
      <c r="H11" s="522"/>
      <c r="I11" s="523"/>
    </row>
    <row r="12" spans="1:10" ht="15.75" x14ac:dyDescent="0.25">
      <c r="A12" s="400" t="s">
        <v>49</v>
      </c>
      <c r="B12" s="400"/>
      <c r="C12" s="400"/>
      <c r="D12" s="186">
        <v>0.15</v>
      </c>
      <c r="E12" s="186"/>
      <c r="F12" s="186"/>
      <c r="G12" s="190"/>
      <c r="H12" s="186"/>
      <c r="I12" s="186"/>
      <c r="J12" s="87">
        <f>D12+D13</f>
        <v>0.2</v>
      </c>
    </row>
    <row r="13" spans="1:10" ht="15.75" x14ac:dyDescent="0.25">
      <c r="A13" s="173" t="s">
        <v>132</v>
      </c>
      <c r="B13" s="173"/>
      <c r="C13" s="173"/>
      <c r="D13" s="187">
        <v>0.05</v>
      </c>
      <c r="E13" s="187"/>
      <c r="F13" s="187"/>
      <c r="G13" s="191"/>
      <c r="H13" s="187"/>
      <c r="I13" s="187"/>
    </row>
    <row r="14" spans="1:10" ht="15.75" x14ac:dyDescent="0.25">
      <c r="A14" s="400" t="s">
        <v>50</v>
      </c>
      <c r="B14" s="400"/>
      <c r="C14" s="400"/>
      <c r="D14" s="186">
        <v>7</v>
      </c>
      <c r="E14" s="186"/>
      <c r="F14" s="186"/>
      <c r="G14" s="190"/>
      <c r="H14" s="186"/>
      <c r="I14" s="186"/>
    </row>
    <row r="15" spans="1:10" ht="15.75" x14ac:dyDescent="0.25">
      <c r="A15" s="350" t="s">
        <v>46</v>
      </c>
      <c r="B15" s="350"/>
      <c r="C15" s="176" t="s">
        <v>45</v>
      </c>
      <c r="D15" s="176" t="s">
        <v>52</v>
      </c>
      <c r="E15" s="176" t="s">
        <v>53</v>
      </c>
      <c r="F15" s="176"/>
      <c r="G15" s="93"/>
      <c r="H15" s="11" t="s">
        <v>25</v>
      </c>
      <c r="I15" s="11" t="s">
        <v>12</v>
      </c>
    </row>
    <row r="16" spans="1:10" x14ac:dyDescent="0.25">
      <c r="A16" s="367">
        <v>5</v>
      </c>
      <c r="B16" s="367"/>
      <c r="C16" s="53" t="s">
        <v>127</v>
      </c>
      <c r="D16" s="49">
        <v>13</v>
      </c>
      <c r="E16" s="13">
        <f>ROUNDUP(D16,0)</f>
        <v>13</v>
      </c>
      <c r="F16" s="13"/>
      <c r="G16" s="192"/>
      <c r="H16" s="98">
        <f>(D16*1000)*$D$14</f>
        <v>91000</v>
      </c>
      <c r="I16" s="14">
        <f>H16*$J$12</f>
        <v>18200</v>
      </c>
    </row>
    <row r="17" spans="1:10" x14ac:dyDescent="0.25">
      <c r="A17" s="175"/>
      <c r="B17" s="175"/>
      <c r="C17" s="175"/>
      <c r="D17" s="49">
        <f>SUM(D16:D16)</f>
        <v>13</v>
      </c>
      <c r="E17" s="49">
        <f>SUM(E16:E16)</f>
        <v>13</v>
      </c>
      <c r="F17" s="49"/>
      <c r="G17" s="52"/>
      <c r="H17" s="12"/>
      <c r="I17" s="14"/>
    </row>
    <row r="18" spans="1:10" ht="15.75" x14ac:dyDescent="0.25">
      <c r="A18" s="503" t="s">
        <v>47</v>
      </c>
      <c r="B18" s="503"/>
      <c r="C18" s="503"/>
      <c r="D18" s="503"/>
      <c r="E18" s="503"/>
      <c r="F18" s="174"/>
      <c r="G18" s="193"/>
      <c r="H18" s="99">
        <f>SUM(H16:H17)</f>
        <v>91000</v>
      </c>
      <c r="I18" s="16">
        <f>H18*J12</f>
        <v>18200</v>
      </c>
    </row>
    <row r="19" spans="1:10" ht="26.25" customHeight="1" x14ac:dyDescent="0.25">
      <c r="A19" s="174"/>
      <c r="B19" s="174"/>
      <c r="C19" s="174"/>
      <c r="D19" s="174"/>
      <c r="E19" s="174"/>
      <c r="F19" s="174"/>
      <c r="G19" s="60"/>
      <c r="H19" s="95"/>
      <c r="I19" s="96"/>
    </row>
    <row r="20" spans="1:10" ht="47.25" x14ac:dyDescent="0.25">
      <c r="A20" s="176" t="s">
        <v>0</v>
      </c>
      <c r="B20" s="176" t="s">
        <v>137</v>
      </c>
      <c r="C20" s="176" t="s">
        <v>1</v>
      </c>
      <c r="D20" s="176" t="s">
        <v>11</v>
      </c>
      <c r="E20" s="176"/>
      <c r="F20" s="176" t="s">
        <v>3</v>
      </c>
      <c r="G20" s="194" t="s">
        <v>138</v>
      </c>
      <c r="H20" s="97" t="s">
        <v>149</v>
      </c>
      <c r="I20" s="18" t="s">
        <v>5</v>
      </c>
    </row>
    <row r="21" spans="1:10" ht="33.75" customHeight="1" x14ac:dyDescent="0.25">
      <c r="A21" s="234">
        <v>1</v>
      </c>
      <c r="B21" s="234"/>
      <c r="C21" s="235" t="s">
        <v>65</v>
      </c>
      <c r="D21" s="235"/>
      <c r="E21" s="235"/>
      <c r="F21" s="235"/>
      <c r="G21" s="184"/>
      <c r="H21" s="184"/>
      <c r="I21" s="185"/>
    </row>
    <row r="22" spans="1:10" ht="61.5" customHeight="1" x14ac:dyDescent="0.25">
      <c r="A22" s="236">
        <v>40230</v>
      </c>
      <c r="B22" s="237" t="s">
        <v>139</v>
      </c>
      <c r="C22" s="238" t="s">
        <v>6</v>
      </c>
      <c r="D22" s="239" t="s">
        <v>12</v>
      </c>
      <c r="E22" s="240"/>
      <c r="F22" s="241">
        <v>18200</v>
      </c>
      <c r="G22" s="195">
        <v>2.34</v>
      </c>
      <c r="H22" s="25">
        <f>TRUNC(G22*1.2332,2)</f>
        <v>2.88</v>
      </c>
      <c r="I22" s="25">
        <f>TRUNC(H22*F22,2)</f>
        <v>52416</v>
      </c>
    </row>
    <row r="23" spans="1:10" ht="49.5" customHeight="1" x14ac:dyDescent="0.25">
      <c r="A23" s="236">
        <v>43340</v>
      </c>
      <c r="B23" s="237" t="s">
        <v>139</v>
      </c>
      <c r="C23" s="238" t="s">
        <v>13</v>
      </c>
      <c r="D23" s="239" t="s">
        <v>12</v>
      </c>
      <c r="E23" s="242"/>
      <c r="F23" s="243">
        <f>I18</f>
        <v>18200</v>
      </c>
      <c r="G23" s="25">
        <v>4.8899999999999997</v>
      </c>
      <c r="H23" s="25">
        <f>TRUNC(G23*1.2332,2)</f>
        <v>6.03</v>
      </c>
      <c r="I23" s="25">
        <f t="shared" ref="I23:I24" si="0">TRUNC(H23*F23,2)</f>
        <v>109746</v>
      </c>
    </row>
    <row r="24" spans="1:10" ht="48.75" customHeight="1" x14ac:dyDescent="0.25">
      <c r="A24" s="236">
        <v>60019</v>
      </c>
      <c r="B24" s="237" t="s">
        <v>139</v>
      </c>
      <c r="C24" s="238" t="s">
        <v>135</v>
      </c>
      <c r="D24" s="239" t="s">
        <v>7</v>
      </c>
      <c r="E24" s="242"/>
      <c r="F24" s="243">
        <f>F23*1.35</f>
        <v>24570</v>
      </c>
      <c r="G24" s="25">
        <f>(0.947*3)+1.503</f>
        <v>4.3439999999999994</v>
      </c>
      <c r="H24" s="25">
        <f>TRUNC(G24*1.2332,2)</f>
        <v>5.35</v>
      </c>
      <c r="I24" s="25">
        <f t="shared" si="0"/>
        <v>131449.5</v>
      </c>
    </row>
    <row r="25" spans="1:10" ht="30" customHeight="1" x14ac:dyDescent="0.25">
      <c r="A25" s="244"/>
      <c r="B25" s="244"/>
      <c r="C25" s="235"/>
      <c r="D25" s="235"/>
      <c r="E25" s="235"/>
      <c r="F25" s="235"/>
      <c r="G25" s="182"/>
      <c r="H25" s="183"/>
      <c r="I25" s="27">
        <f>ROUND(SUM(I22:I24),2)</f>
        <v>293611.5</v>
      </c>
    </row>
    <row r="26" spans="1:10" ht="35.1" customHeight="1" x14ac:dyDescent="0.25">
      <c r="A26" s="234">
        <v>2</v>
      </c>
      <c r="B26" s="234"/>
      <c r="C26" s="235" t="s">
        <v>9</v>
      </c>
      <c r="D26" s="235"/>
      <c r="E26" s="235"/>
      <c r="F26" s="235"/>
      <c r="G26" s="182"/>
      <c r="H26" s="182"/>
      <c r="I26" s="183"/>
    </row>
    <row r="27" spans="1:10" s="5" customFormat="1" ht="64.5" customHeight="1" x14ac:dyDescent="0.25">
      <c r="A27" s="245">
        <v>40530</v>
      </c>
      <c r="B27" s="237" t="s">
        <v>139</v>
      </c>
      <c r="C27" s="246" t="s">
        <v>10</v>
      </c>
      <c r="D27" s="53" t="s">
        <v>14</v>
      </c>
      <c r="E27" s="247"/>
      <c r="F27" s="247">
        <v>16</v>
      </c>
      <c r="G27" s="46">
        <v>963.51</v>
      </c>
      <c r="H27" s="25">
        <f t="shared" ref="H27:H36" si="1">TRUNC(G27*1.2332,2)</f>
        <v>1188.2</v>
      </c>
      <c r="I27" s="25">
        <f>TRUNC(H27*F27,2)</f>
        <v>19011.2</v>
      </c>
    </row>
    <row r="28" spans="1:10" ht="60" x14ac:dyDescent="0.25">
      <c r="A28" s="245">
        <v>41333</v>
      </c>
      <c r="B28" s="237" t="s">
        <v>139</v>
      </c>
      <c r="C28" s="246" t="s">
        <v>37</v>
      </c>
      <c r="D28" s="53" t="s">
        <v>14</v>
      </c>
      <c r="E28" s="247"/>
      <c r="F28" s="247">
        <v>16</v>
      </c>
      <c r="G28" s="46">
        <v>1804</v>
      </c>
      <c r="H28" s="25">
        <f t="shared" si="1"/>
        <v>2224.69</v>
      </c>
      <c r="I28" s="25">
        <f t="shared" ref="I28:I36" si="2">TRUNC(H28*F28,2)</f>
        <v>35595.040000000001</v>
      </c>
      <c r="J28" s="5"/>
    </row>
    <row r="29" spans="1:10" ht="50.25" customHeight="1" x14ac:dyDescent="0.25">
      <c r="A29" s="245">
        <v>40531</v>
      </c>
      <c r="B29" s="237" t="s">
        <v>139</v>
      </c>
      <c r="C29" s="246" t="s">
        <v>43</v>
      </c>
      <c r="D29" s="53" t="s">
        <v>14</v>
      </c>
      <c r="E29" s="247"/>
      <c r="F29" s="247">
        <v>10</v>
      </c>
      <c r="G29" s="46">
        <v>1587.57</v>
      </c>
      <c r="H29" s="25">
        <f t="shared" si="1"/>
        <v>1957.79</v>
      </c>
      <c r="I29" s="25">
        <f t="shared" si="2"/>
        <v>19577.900000000001</v>
      </c>
      <c r="J29" s="5"/>
    </row>
    <row r="30" spans="1:10" s="5" customFormat="1" ht="49.5" customHeight="1" x14ac:dyDescent="0.25">
      <c r="A30" s="245">
        <v>41334</v>
      </c>
      <c r="B30" s="237" t="s">
        <v>139</v>
      </c>
      <c r="C30" s="246" t="s">
        <v>42</v>
      </c>
      <c r="D30" s="53" t="s">
        <v>14</v>
      </c>
      <c r="E30" s="247"/>
      <c r="F30" s="247">
        <v>10</v>
      </c>
      <c r="G30" s="46">
        <v>2812.09</v>
      </c>
      <c r="H30" s="25">
        <f t="shared" si="1"/>
        <v>3467.86</v>
      </c>
      <c r="I30" s="25">
        <f t="shared" si="2"/>
        <v>34678.6</v>
      </c>
    </row>
    <row r="31" spans="1:10" s="44" customFormat="1" ht="60" x14ac:dyDescent="0.25">
      <c r="A31" s="248">
        <v>40431</v>
      </c>
      <c r="B31" s="237" t="s">
        <v>139</v>
      </c>
      <c r="C31" s="249" t="s">
        <v>35</v>
      </c>
      <c r="D31" s="250" t="s">
        <v>15</v>
      </c>
      <c r="E31" s="251"/>
      <c r="F31" s="247">
        <f>F28*9</f>
        <v>144</v>
      </c>
      <c r="G31" s="43">
        <v>239.45</v>
      </c>
      <c r="H31" s="43">
        <f t="shared" si="1"/>
        <v>295.27999999999997</v>
      </c>
      <c r="I31" s="25">
        <f t="shared" si="2"/>
        <v>42520.32</v>
      </c>
    </row>
    <row r="32" spans="1:10" s="44" customFormat="1" ht="60" x14ac:dyDescent="0.25">
      <c r="A32" s="248">
        <v>40435</v>
      </c>
      <c r="B32" s="237" t="s">
        <v>139</v>
      </c>
      <c r="C32" s="249" t="s">
        <v>36</v>
      </c>
      <c r="D32" s="250" t="s">
        <v>15</v>
      </c>
      <c r="E32" s="251"/>
      <c r="F32" s="247">
        <f>F29*9</f>
        <v>90</v>
      </c>
      <c r="G32" s="43">
        <v>453.12</v>
      </c>
      <c r="H32" s="43">
        <f t="shared" si="1"/>
        <v>558.78</v>
      </c>
      <c r="I32" s="25">
        <f t="shared" si="2"/>
        <v>50290.2</v>
      </c>
    </row>
    <row r="33" spans="1:9" ht="60" x14ac:dyDescent="0.25">
      <c r="A33" s="236">
        <v>40670</v>
      </c>
      <c r="B33" s="237" t="s">
        <v>139</v>
      </c>
      <c r="C33" s="238" t="s">
        <v>27</v>
      </c>
      <c r="D33" s="239" t="s">
        <v>15</v>
      </c>
      <c r="E33" s="243"/>
      <c r="F33" s="247">
        <v>178</v>
      </c>
      <c r="G33" s="25">
        <v>51.93</v>
      </c>
      <c r="H33" s="25">
        <f t="shared" si="1"/>
        <v>64.040000000000006</v>
      </c>
      <c r="I33" s="25">
        <f t="shared" si="2"/>
        <v>11399.12</v>
      </c>
    </row>
    <row r="34" spans="1:9" ht="51" customHeight="1" x14ac:dyDescent="0.25">
      <c r="A34" s="248">
        <v>40703</v>
      </c>
      <c r="B34" s="252" t="s">
        <v>139</v>
      </c>
      <c r="C34" s="249" t="s">
        <v>119</v>
      </c>
      <c r="D34" s="250" t="s">
        <v>15</v>
      </c>
      <c r="E34" s="251"/>
      <c r="F34" s="251">
        <v>53</v>
      </c>
      <c r="G34" s="43">
        <v>167.39</v>
      </c>
      <c r="H34" s="25">
        <f t="shared" si="1"/>
        <v>206.42</v>
      </c>
      <c r="I34" s="25">
        <f t="shared" si="2"/>
        <v>10940.26</v>
      </c>
    </row>
    <row r="35" spans="1:9" ht="46.5" customHeight="1" x14ac:dyDescent="0.25">
      <c r="A35" s="248">
        <v>40678</v>
      </c>
      <c r="B35" s="252" t="s">
        <v>139</v>
      </c>
      <c r="C35" s="249" t="s">
        <v>120</v>
      </c>
      <c r="D35" s="250" t="s">
        <v>15</v>
      </c>
      <c r="E35" s="251"/>
      <c r="F35" s="251">
        <v>50</v>
      </c>
      <c r="G35" s="43">
        <v>297</v>
      </c>
      <c r="H35" s="25">
        <f t="shared" si="1"/>
        <v>366.26</v>
      </c>
      <c r="I35" s="25">
        <f t="shared" si="2"/>
        <v>18313</v>
      </c>
    </row>
    <row r="36" spans="1:9" ht="51.75" customHeight="1" x14ac:dyDescent="0.25">
      <c r="A36" s="248">
        <v>40733</v>
      </c>
      <c r="B36" s="252" t="s">
        <v>139</v>
      </c>
      <c r="C36" s="249" t="s">
        <v>121</v>
      </c>
      <c r="D36" s="250" t="s">
        <v>136</v>
      </c>
      <c r="E36" s="251"/>
      <c r="F36" s="251">
        <v>25</v>
      </c>
      <c r="G36" s="43">
        <v>1274.25</v>
      </c>
      <c r="H36" s="25">
        <f t="shared" si="1"/>
        <v>1571.4</v>
      </c>
      <c r="I36" s="25">
        <f t="shared" si="2"/>
        <v>39285</v>
      </c>
    </row>
    <row r="37" spans="1:9" ht="26.25" customHeight="1" x14ac:dyDescent="0.25">
      <c r="A37" s="253"/>
      <c r="B37" s="253"/>
      <c r="C37" s="235"/>
      <c r="D37" s="235"/>
      <c r="E37" s="235"/>
      <c r="F37" s="235"/>
      <c r="G37" s="182"/>
      <c r="H37" s="183"/>
      <c r="I37" s="27">
        <f>ROUND(SUM(I27:I36),2)</f>
        <v>281610.64</v>
      </c>
    </row>
    <row r="38" spans="1:9" ht="33.75" customHeight="1" x14ac:dyDescent="0.25">
      <c r="A38" s="234">
        <v>3</v>
      </c>
      <c r="B38" s="234"/>
      <c r="C38" s="235" t="s">
        <v>145</v>
      </c>
      <c r="D38" s="235"/>
      <c r="E38" s="235"/>
      <c r="F38" s="235"/>
      <c r="G38" s="182"/>
      <c r="H38" s="182"/>
      <c r="I38" s="183"/>
    </row>
    <row r="39" spans="1:9" ht="45" x14ac:dyDescent="0.25">
      <c r="A39" s="236">
        <v>11447</v>
      </c>
      <c r="B39" s="252" t="s">
        <v>141</v>
      </c>
      <c r="C39" s="238" t="s">
        <v>28</v>
      </c>
      <c r="D39" s="239" t="s">
        <v>11</v>
      </c>
      <c r="E39" s="243"/>
      <c r="F39" s="243">
        <f>ROUNDUP(($D$16/0.2),0)</f>
        <v>65</v>
      </c>
      <c r="G39" s="25">
        <v>246.2</v>
      </c>
      <c r="H39" s="25">
        <f>TRUNC(G39*1.2332,2)</f>
        <v>303.61</v>
      </c>
      <c r="I39" s="25">
        <f t="shared" ref="I39:I46" si="3">TRUNC(H39*F39,2)</f>
        <v>19734.650000000001</v>
      </c>
    </row>
    <row r="40" spans="1:9" ht="45" x14ac:dyDescent="0.25">
      <c r="A40" s="236">
        <v>11451</v>
      </c>
      <c r="B40" s="252" t="s">
        <v>141</v>
      </c>
      <c r="C40" s="238" t="s">
        <v>17</v>
      </c>
      <c r="D40" s="239" t="s">
        <v>11</v>
      </c>
      <c r="E40" s="243"/>
      <c r="F40" s="243">
        <f>ROUNDUP(($D$16/0.2),0)</f>
        <v>65</v>
      </c>
      <c r="G40" s="25">
        <v>121.4</v>
      </c>
      <c r="H40" s="25">
        <f t="shared" ref="H40:H45" si="4">TRUNC(G40*1.2332,2)</f>
        <v>149.71</v>
      </c>
      <c r="I40" s="25">
        <f t="shared" si="3"/>
        <v>9731.15</v>
      </c>
    </row>
    <row r="41" spans="1:9" ht="45" x14ac:dyDescent="0.25">
      <c r="A41" s="236">
        <v>11433</v>
      </c>
      <c r="B41" s="252" t="s">
        <v>142</v>
      </c>
      <c r="C41" s="238" t="s">
        <v>143</v>
      </c>
      <c r="D41" s="239" t="s">
        <v>11</v>
      </c>
      <c r="E41" s="243"/>
      <c r="F41" s="243">
        <f t="shared" ref="F41:F46" si="5">ROUNDUP(($D$16/0.2),0)</f>
        <v>65</v>
      </c>
      <c r="G41" s="25">
        <v>138</v>
      </c>
      <c r="H41" s="25">
        <f t="shared" si="4"/>
        <v>170.18</v>
      </c>
      <c r="I41" s="25">
        <f t="shared" si="3"/>
        <v>11061.7</v>
      </c>
    </row>
    <row r="42" spans="1:9" ht="45" x14ac:dyDescent="0.25">
      <c r="A42" s="236">
        <v>11455</v>
      </c>
      <c r="B42" s="252" t="s">
        <v>142</v>
      </c>
      <c r="C42" s="238" t="s">
        <v>144</v>
      </c>
      <c r="D42" s="239" t="s">
        <v>11</v>
      </c>
      <c r="E42" s="243"/>
      <c r="F42" s="243">
        <f t="shared" si="5"/>
        <v>65</v>
      </c>
      <c r="G42" s="25">
        <v>64.650000000000006</v>
      </c>
      <c r="H42" s="25">
        <f t="shared" si="4"/>
        <v>79.72</v>
      </c>
      <c r="I42" s="25">
        <f t="shared" si="3"/>
        <v>5181.8</v>
      </c>
    </row>
    <row r="43" spans="1:9" ht="45" x14ac:dyDescent="0.25">
      <c r="A43" s="236">
        <v>11440</v>
      </c>
      <c r="B43" s="252" t="s">
        <v>141</v>
      </c>
      <c r="C43" s="238" t="s">
        <v>39</v>
      </c>
      <c r="D43" s="239" t="s">
        <v>11</v>
      </c>
      <c r="E43" s="243"/>
      <c r="F43" s="243">
        <f t="shared" si="5"/>
        <v>65</v>
      </c>
      <c r="G43" s="25">
        <v>228.03</v>
      </c>
      <c r="H43" s="25">
        <f t="shared" si="4"/>
        <v>281.2</v>
      </c>
      <c r="I43" s="25">
        <f t="shared" si="3"/>
        <v>18278</v>
      </c>
    </row>
    <row r="44" spans="1:9" ht="45" x14ac:dyDescent="0.25">
      <c r="A44" s="236">
        <v>11449</v>
      </c>
      <c r="B44" s="252" t="s">
        <v>141</v>
      </c>
      <c r="C44" s="238" t="s">
        <v>19</v>
      </c>
      <c r="D44" s="239" t="s">
        <v>11</v>
      </c>
      <c r="E44" s="243"/>
      <c r="F44" s="243">
        <f t="shared" si="5"/>
        <v>65</v>
      </c>
      <c r="G44" s="25">
        <v>214.73</v>
      </c>
      <c r="H44" s="25">
        <f t="shared" si="4"/>
        <v>264.8</v>
      </c>
      <c r="I44" s="25">
        <f t="shared" si="3"/>
        <v>17212</v>
      </c>
    </row>
    <row r="45" spans="1:9" ht="45" x14ac:dyDescent="0.25">
      <c r="A45" s="236">
        <v>11432</v>
      </c>
      <c r="B45" s="252" t="s">
        <v>141</v>
      </c>
      <c r="C45" s="238" t="s">
        <v>40</v>
      </c>
      <c r="D45" s="239" t="s">
        <v>11</v>
      </c>
      <c r="E45" s="243"/>
      <c r="F45" s="243">
        <f t="shared" si="5"/>
        <v>65</v>
      </c>
      <c r="G45" s="25">
        <v>125.42</v>
      </c>
      <c r="H45" s="25">
        <f t="shared" si="4"/>
        <v>154.66</v>
      </c>
      <c r="I45" s="25">
        <f t="shared" si="3"/>
        <v>10052.9</v>
      </c>
    </row>
    <row r="46" spans="1:9" ht="25.5" customHeight="1" x14ac:dyDescent="0.25">
      <c r="A46" s="254" t="s">
        <v>38</v>
      </c>
      <c r="B46" s="252" t="s">
        <v>140</v>
      </c>
      <c r="C46" s="238" t="s">
        <v>41</v>
      </c>
      <c r="D46" s="239" t="s">
        <v>11</v>
      </c>
      <c r="E46" s="243"/>
      <c r="F46" s="243">
        <f t="shared" si="5"/>
        <v>65</v>
      </c>
      <c r="G46" s="25">
        <v>4</v>
      </c>
      <c r="H46" s="30">
        <v>235</v>
      </c>
      <c r="I46" s="25">
        <f t="shared" si="3"/>
        <v>15275</v>
      </c>
    </row>
    <row r="47" spans="1:9" ht="15.75" x14ac:dyDescent="0.25">
      <c r="A47" s="253"/>
      <c r="B47" s="253"/>
      <c r="C47" s="235"/>
      <c r="D47" s="235"/>
      <c r="E47" s="235"/>
      <c r="F47" s="235"/>
      <c r="G47" s="182"/>
      <c r="H47" s="183"/>
      <c r="I47" s="27">
        <f>ROUND(SUM(I39:I46),2)</f>
        <v>106527.2</v>
      </c>
    </row>
    <row r="48" spans="1:9" ht="35.450000000000003" customHeight="1" x14ac:dyDescent="0.25">
      <c r="A48" s="234">
        <v>4</v>
      </c>
      <c r="B48" s="234"/>
      <c r="C48" s="235" t="s">
        <v>157</v>
      </c>
      <c r="D48" s="235"/>
      <c r="E48" s="235"/>
      <c r="F48" s="235"/>
      <c r="G48" s="182"/>
      <c r="H48" s="182"/>
      <c r="I48" s="183"/>
    </row>
    <row r="49" spans="1:9" ht="45" x14ac:dyDescent="0.25">
      <c r="A49" s="236">
        <v>42579</v>
      </c>
      <c r="B49" s="252" t="s">
        <v>146</v>
      </c>
      <c r="C49" s="238" t="s">
        <v>21</v>
      </c>
      <c r="D49" s="239" t="s">
        <v>22</v>
      </c>
      <c r="E49" s="242">
        <v>3.7</v>
      </c>
      <c r="F49" s="242">
        <f>$D$17</f>
        <v>13</v>
      </c>
      <c r="G49" s="25">
        <f>1294.67*0.65</f>
        <v>841.53550000000007</v>
      </c>
      <c r="H49" s="25">
        <f t="shared" ref="H49:H51" si="6">TRUNC(G49*1.2332,2)</f>
        <v>1037.78</v>
      </c>
      <c r="I49" s="25">
        <f>ROUND(H49*F49,2)</f>
        <v>13491.14</v>
      </c>
    </row>
    <row r="50" spans="1:9" ht="75" x14ac:dyDescent="0.25">
      <c r="A50" s="236">
        <v>42672</v>
      </c>
      <c r="B50" s="252" t="s">
        <v>148</v>
      </c>
      <c r="C50" s="238" t="s">
        <v>23</v>
      </c>
      <c r="D50" s="239" t="s">
        <v>22</v>
      </c>
      <c r="E50" s="242">
        <v>3.7</v>
      </c>
      <c r="F50" s="242">
        <f t="shared" ref="F50:F51" si="7">$D$17</f>
        <v>13</v>
      </c>
      <c r="G50" s="25">
        <f>698.03*0.65</f>
        <v>453.71949999999998</v>
      </c>
      <c r="H50" s="25">
        <f t="shared" si="6"/>
        <v>559.52</v>
      </c>
      <c r="I50" s="25">
        <f>ROUND(H50*F50,2)</f>
        <v>7273.76</v>
      </c>
    </row>
    <row r="51" spans="1:9" ht="45" x14ac:dyDescent="0.25">
      <c r="A51" s="236">
        <v>42589</v>
      </c>
      <c r="B51" s="252" t="s">
        <v>146</v>
      </c>
      <c r="C51" s="238" t="s">
        <v>24</v>
      </c>
      <c r="D51" s="239" t="s">
        <v>22</v>
      </c>
      <c r="E51" s="242">
        <v>3.7</v>
      </c>
      <c r="F51" s="242">
        <f t="shared" si="7"/>
        <v>13</v>
      </c>
      <c r="G51" s="25">
        <f>560.95*0.65</f>
        <v>364.61750000000006</v>
      </c>
      <c r="H51" s="25">
        <f t="shared" si="6"/>
        <v>449.64</v>
      </c>
      <c r="I51" s="25">
        <f>ROUND(H51*F51,2)</f>
        <v>5845.32</v>
      </c>
    </row>
    <row r="52" spans="1:9" ht="75" x14ac:dyDescent="0.25">
      <c r="A52" s="255" t="s">
        <v>118</v>
      </c>
      <c r="B52" s="252" t="s">
        <v>147</v>
      </c>
      <c r="C52" s="249" t="s">
        <v>64</v>
      </c>
      <c r="D52" s="250" t="s">
        <v>25</v>
      </c>
      <c r="E52" s="251"/>
      <c r="F52" s="251">
        <f>H18</f>
        <v>91000</v>
      </c>
      <c r="G52" s="43">
        <v>15.61</v>
      </c>
      <c r="H52" s="43">
        <f>'APIS-H=15CM'!P47</f>
        <v>25.5</v>
      </c>
      <c r="I52" s="25">
        <f>ROUND(H52*F52,2)</f>
        <v>2320500</v>
      </c>
    </row>
    <row r="53" spans="1:9" ht="15.75" x14ac:dyDescent="0.25">
      <c r="A53" s="196"/>
      <c r="B53" s="197"/>
      <c r="C53" s="512" t="s">
        <v>8</v>
      </c>
      <c r="D53" s="513"/>
      <c r="E53" s="513"/>
      <c r="F53" s="513"/>
      <c r="G53" s="357"/>
      <c r="H53" s="358"/>
      <c r="I53" s="27">
        <f>ROUND(SUM(I49:I52),2)</f>
        <v>2347110.2200000002</v>
      </c>
    </row>
    <row r="54" spans="1:9" ht="15.75" x14ac:dyDescent="0.25">
      <c r="A54" s="356" t="s">
        <v>26</v>
      </c>
      <c r="B54" s="357"/>
      <c r="C54" s="357"/>
      <c r="D54" s="357"/>
      <c r="E54" s="357"/>
      <c r="F54" s="357"/>
      <c r="G54" s="357"/>
      <c r="H54" s="358"/>
      <c r="I54" s="31">
        <f>ROUND(I25+I37+I47+I53,2)</f>
        <v>3028859.56</v>
      </c>
    </row>
    <row r="55" spans="1:9" x14ac:dyDescent="0.25">
      <c r="A55" s="6"/>
      <c r="B55" s="6"/>
      <c r="C55" s="7"/>
      <c r="D55" s="6"/>
      <c r="E55" s="6"/>
      <c r="F55" s="6"/>
      <c r="G55" s="6"/>
      <c r="H55" s="8"/>
      <c r="I55" s="6"/>
    </row>
    <row r="56" spans="1:9" x14ac:dyDescent="0.25">
      <c r="A56" s="6"/>
      <c r="B56" s="6"/>
      <c r="C56" s="7"/>
      <c r="D56" s="6"/>
      <c r="E56" s="6"/>
      <c r="F56" s="6"/>
      <c r="G56" s="6"/>
      <c r="H56" s="8"/>
      <c r="I56" s="6"/>
    </row>
    <row r="57" spans="1:9" ht="15.75" x14ac:dyDescent="0.25">
      <c r="A57" s="359" t="s">
        <v>34</v>
      </c>
      <c r="B57" s="359"/>
      <c r="C57" s="359"/>
      <c r="D57" s="359"/>
      <c r="E57" s="359"/>
      <c r="F57" s="359"/>
      <c r="G57" s="359"/>
      <c r="H57" s="359"/>
      <c r="I57" s="359"/>
    </row>
    <row r="58" spans="1:9" ht="15.75" x14ac:dyDescent="0.25">
      <c r="A58" s="108" t="s">
        <v>0</v>
      </c>
      <c r="B58" s="108"/>
      <c r="C58" s="32" t="s">
        <v>30</v>
      </c>
      <c r="D58" s="108" t="s">
        <v>2</v>
      </c>
      <c r="E58" s="108" t="s">
        <v>3</v>
      </c>
      <c r="F58" s="108"/>
      <c r="G58" s="108"/>
      <c r="H58" s="33" t="s">
        <v>31</v>
      </c>
      <c r="I58" s="34" t="s">
        <v>32</v>
      </c>
    </row>
    <row r="59" spans="1:9" ht="30" x14ac:dyDescent="0.25">
      <c r="A59" s="12">
        <v>1</v>
      </c>
      <c r="B59" s="12"/>
      <c r="C59" s="35" t="s">
        <v>48</v>
      </c>
      <c r="D59" s="12" t="s">
        <v>33</v>
      </c>
      <c r="E59" s="12">
        <f>H18</f>
        <v>91000</v>
      </c>
      <c r="F59" s="12"/>
      <c r="G59" s="12"/>
      <c r="H59" s="36">
        <f>I54/E59</f>
        <v>33.284170989010988</v>
      </c>
      <c r="I59" s="37">
        <f>E59*H59</f>
        <v>3028859.56</v>
      </c>
    </row>
    <row r="60" spans="1:9" x14ac:dyDescent="0.25">
      <c r="A60" s="6"/>
      <c r="B60" s="6"/>
      <c r="C60" s="7"/>
      <c r="D60" s="6"/>
      <c r="E60" s="6"/>
      <c r="F60" s="6"/>
      <c r="G60" s="6"/>
      <c r="H60" s="8"/>
      <c r="I60" s="6"/>
    </row>
  </sheetData>
  <mergeCells count="17">
    <mergeCell ref="A54:H54"/>
    <mergeCell ref="A57:I57"/>
    <mergeCell ref="A18:E18"/>
    <mergeCell ref="A15:B15"/>
    <mergeCell ref="A16:B16"/>
    <mergeCell ref="A1:I1"/>
    <mergeCell ref="A7:I7"/>
    <mergeCell ref="A8:I8"/>
    <mergeCell ref="A9:I9"/>
    <mergeCell ref="C53:H53"/>
    <mergeCell ref="A14:C14"/>
    <mergeCell ref="A11:I11"/>
    <mergeCell ref="A12:C12"/>
    <mergeCell ref="A3:I3"/>
    <mergeCell ref="A4:I4"/>
    <mergeCell ref="A5:I5"/>
    <mergeCell ref="A6:I6"/>
  </mergeCells>
  <pageMargins left="1" right="1" top="1" bottom="1" header="0.5" footer="0.5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21</vt:i4>
      </vt:variant>
    </vt:vector>
  </HeadingPairs>
  <TitlesOfParts>
    <vt:vector size="41" baseType="lpstr">
      <vt:lpstr>RESUMO GERAL</vt:lpstr>
      <vt:lpstr>Planilha Geral</vt:lpstr>
      <vt:lpstr>CRONOGRAMA GERAL </vt:lpstr>
      <vt:lpstr>APIS-H=15CM</vt:lpstr>
      <vt:lpstr>Trecho 1c</vt:lpstr>
      <vt:lpstr>Trecho 2c</vt:lpstr>
      <vt:lpstr>Trecho 3c</vt:lpstr>
      <vt:lpstr>Trecho 4c</vt:lpstr>
      <vt:lpstr>Trecho 5c</vt:lpstr>
      <vt:lpstr>Trecho 6c</vt:lpstr>
      <vt:lpstr>trecho 7c</vt:lpstr>
      <vt:lpstr>Trecho 11</vt:lpstr>
      <vt:lpstr>Trecho 10</vt:lpstr>
      <vt:lpstr>Trecho 9</vt:lpstr>
      <vt:lpstr>Trecho 8</vt:lpstr>
      <vt:lpstr>Trecho 7</vt:lpstr>
      <vt:lpstr>Trecho 6</vt:lpstr>
      <vt:lpstr>Trecho 4</vt:lpstr>
      <vt:lpstr>Trecho 3</vt:lpstr>
      <vt:lpstr>Trecho 1</vt:lpstr>
      <vt:lpstr>'APIS-H=15CM'!Area_de_impressao</vt:lpstr>
      <vt:lpstr>'CRONOGRAMA GERAL '!Area_de_impressao</vt:lpstr>
      <vt:lpstr>'Planilha Geral'!Area_de_impressao</vt:lpstr>
      <vt:lpstr>'RESUMO GERAL'!Area_de_impressao</vt:lpstr>
      <vt:lpstr>'Trecho 1'!Area_de_impressao</vt:lpstr>
      <vt:lpstr>'Trecho 10'!Area_de_impressao</vt:lpstr>
      <vt:lpstr>'Trecho 11'!Area_de_impressao</vt:lpstr>
      <vt:lpstr>'Trecho 1c'!Area_de_impressao</vt:lpstr>
      <vt:lpstr>'Trecho 2c'!Area_de_impressao</vt:lpstr>
      <vt:lpstr>'Trecho 3'!Area_de_impressao</vt:lpstr>
      <vt:lpstr>'Trecho 3c'!Area_de_impressao</vt:lpstr>
      <vt:lpstr>'Trecho 4'!Area_de_impressao</vt:lpstr>
      <vt:lpstr>'Trecho 4c'!Area_de_impressao</vt:lpstr>
      <vt:lpstr>'Trecho 5c'!Area_de_impressao</vt:lpstr>
      <vt:lpstr>'Trecho 6'!Area_de_impressao</vt:lpstr>
      <vt:lpstr>'Trecho 6c'!Area_de_impressao</vt:lpstr>
      <vt:lpstr>'Trecho 7'!Area_de_impressao</vt:lpstr>
      <vt:lpstr>'trecho 7c'!Area_de_impressao</vt:lpstr>
      <vt:lpstr>'Trecho 8'!Area_de_impressao</vt:lpstr>
      <vt:lpstr>'Trecho 9'!Area_de_impressao</vt:lpstr>
      <vt:lpstr>'CRONOGRAMA GERAL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Janson Advogado</dc:creator>
  <cp:lastModifiedBy>user</cp:lastModifiedBy>
  <cp:lastPrinted>2021-10-18T17:34:18Z</cp:lastPrinted>
  <dcterms:created xsi:type="dcterms:W3CDTF">2020-11-05T16:36:24Z</dcterms:created>
  <dcterms:modified xsi:type="dcterms:W3CDTF">2021-10-18T17:57:53Z</dcterms:modified>
</cp:coreProperties>
</file>