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citacao\OneDrive\Área de Trabalho\tomada de preços 003-2022\"/>
    </mc:Choice>
  </mc:AlternateContent>
  <bookViews>
    <workbookView xWindow="0" yWindow="0" windowWidth="28800" windowHeight="12210" tabRatio="671"/>
  </bookViews>
  <sheets>
    <sheet name="Planilha Orçamentária" sheetId="1" r:id="rId1"/>
    <sheet name="Cronograma F-F" sheetId="3" r:id="rId2"/>
    <sheet name="MEMORIAL CALCULO" sheetId="9" r:id="rId3"/>
    <sheet name="COMP. 01." sheetId="17" r:id="rId4"/>
    <sheet name="COMP.02" sheetId="18" r:id="rId5"/>
    <sheet name="COMP.3" sheetId="20" r:id="rId6"/>
    <sheet name="COMP.4" sheetId="21" r:id="rId7"/>
    <sheet name="COMP. 5." sheetId="10" r:id="rId8"/>
    <sheet name="COMP. 6" sheetId="11" r:id="rId9"/>
    <sheet name="COMP. 7" sheetId="12" r:id="rId10"/>
    <sheet name="COMP. 8" sheetId="13" r:id="rId11"/>
    <sheet name="COMP. 9" sheetId="14" r:id="rId12"/>
    <sheet name="COMP. 10" sheetId="15" r:id="rId13"/>
    <sheet name="COMP. 11" sheetId="16" r:id="rId14"/>
    <sheet name="COMP. 12" sheetId="19" r:id="rId15"/>
    <sheet name="COMP. 13" sheetId="22" r:id="rId16"/>
    <sheet name="COMP. 14" sheetId="23" r:id="rId17"/>
  </sheets>
  <definedNames>
    <definedName name="_xlnm.Print_Area" localSheetId="3">'COMP. 01.'!$A$1:$L$57</definedName>
    <definedName name="_xlnm.Print_Area" localSheetId="12">'COMP. 10'!$A$1:$L$55</definedName>
    <definedName name="_xlnm.Print_Area" localSheetId="13">'COMP. 11'!$A$1:$L$54</definedName>
    <definedName name="_xlnm.Print_Area" localSheetId="14">'COMP. 12'!$A$1:$L$55</definedName>
    <definedName name="_xlnm.Print_Area" localSheetId="15">'COMP. 13'!$A$1:$L$37</definedName>
    <definedName name="_xlnm.Print_Area" localSheetId="16">'COMP. 14'!$A$1:$L$37</definedName>
    <definedName name="_xlnm.Print_Area" localSheetId="7">'COMP. 5.'!$A$1:$L$50</definedName>
    <definedName name="_xlnm.Print_Area" localSheetId="8">'COMP. 6'!$A$1:$L$58</definedName>
    <definedName name="_xlnm.Print_Area" localSheetId="9">'COMP. 7'!$A$1:$L$50</definedName>
    <definedName name="_xlnm.Print_Area" localSheetId="10">'COMP. 8'!$A$1:$L$50</definedName>
    <definedName name="_xlnm.Print_Area" localSheetId="11">'COMP. 9'!$A$1:$L$49</definedName>
    <definedName name="_xlnm.Print_Area" localSheetId="4">COMP.02!$A$1:$L$50</definedName>
    <definedName name="_xlnm.Print_Area" localSheetId="5">COMP.3!$A$1:$L$50</definedName>
    <definedName name="_xlnm.Print_Area" localSheetId="6">COMP.4!$A$1:$L$50</definedName>
    <definedName name="_xlnm.Print_Area" localSheetId="1">'Cronograma F-F'!$B$2:$K$63</definedName>
    <definedName name="_xlnm.Print_Area" localSheetId="2">'MEMORIAL CALCULO'!$A$1:$N$878</definedName>
    <definedName name="_xlnm.Print_Area" localSheetId="0">'Planilha Orçamentária'!$A$1:$M$321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65" i="1" l="1"/>
  <c r="M269" i="1"/>
  <c r="M271" i="1"/>
  <c r="M264" i="1"/>
  <c r="M257" i="1"/>
  <c r="M258" i="1"/>
  <c r="M259" i="1"/>
  <c r="M260" i="1"/>
  <c r="M256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34" i="1"/>
  <c r="M224" i="1"/>
  <c r="M225" i="1"/>
  <c r="M226" i="1"/>
  <c r="M227" i="1"/>
  <c r="M228" i="1"/>
  <c r="M229" i="1"/>
  <c r="M230" i="1"/>
  <c r="M218" i="1"/>
  <c r="M219" i="1"/>
  <c r="M217" i="1"/>
  <c r="M223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184" i="1"/>
  <c r="M185" i="1"/>
  <c r="M183" i="1"/>
  <c r="M179" i="1" l="1"/>
  <c r="P179" i="1"/>
  <c r="M178" i="1"/>
  <c r="P178" i="1"/>
  <c r="M177" i="1"/>
  <c r="P177" i="1"/>
  <c r="M176" i="1"/>
  <c r="P176" i="1"/>
  <c r="M175" i="1"/>
  <c r="P175" i="1"/>
  <c r="M174" i="1"/>
  <c r="P174" i="1"/>
  <c r="M173" i="1"/>
  <c r="P173" i="1"/>
  <c r="M172" i="1"/>
  <c r="P172" i="1"/>
  <c r="M171" i="1"/>
  <c r="P171" i="1"/>
  <c r="M170" i="1"/>
  <c r="P170" i="1"/>
  <c r="M169" i="1"/>
  <c r="P169" i="1"/>
  <c r="M168" i="1"/>
  <c r="M167" i="1"/>
  <c r="P168" i="1" l="1"/>
  <c r="P167" i="1"/>
  <c r="M166" i="1"/>
  <c r="P166" i="1"/>
  <c r="M165" i="1"/>
  <c r="P165" i="1"/>
  <c r="M164" i="1"/>
  <c r="P164" i="1"/>
  <c r="K276" i="1"/>
  <c r="M276" i="1" s="1"/>
  <c r="K275" i="1"/>
  <c r="M275" i="1" s="1"/>
  <c r="K274" i="1"/>
  <c r="M274" i="1" s="1"/>
  <c r="K273" i="1"/>
  <c r="M273" i="1" s="1"/>
  <c r="N847" i="9"/>
  <c r="K272" i="1" s="1"/>
  <c r="M272" i="1" s="1"/>
  <c r="L857" i="9"/>
  <c r="L852" i="9"/>
  <c r="K12" i="23"/>
  <c r="K13" i="23" s="1"/>
  <c r="F18" i="23" s="1"/>
  <c r="K8" i="23"/>
  <c r="K7" i="23"/>
  <c r="K9" i="23" s="1"/>
  <c r="F17" i="23" s="1"/>
  <c r="K12" i="22"/>
  <c r="K13" i="22" s="1"/>
  <c r="F18" i="22" s="1"/>
  <c r="K8" i="22"/>
  <c r="K7" i="22"/>
  <c r="K9" i="22" s="1"/>
  <c r="F17" i="22" s="1"/>
  <c r="P273" i="1"/>
  <c r="P274" i="1"/>
  <c r="P275" i="1"/>
  <c r="P276" i="1"/>
  <c r="P272" i="1"/>
  <c r="F21" i="23" l="1"/>
  <c r="F22" i="23"/>
  <c r="F23" i="23" s="1"/>
  <c r="F23" i="22"/>
  <c r="F21" i="22"/>
  <c r="F22" i="22"/>
  <c r="F24" i="23" l="1"/>
  <c r="F25" i="23" s="1"/>
  <c r="F24" i="22"/>
  <c r="F25" i="22" s="1"/>
  <c r="P266" i="1" l="1"/>
  <c r="P267" i="1"/>
  <c r="P268" i="1"/>
  <c r="P269" i="1"/>
  <c r="P270" i="1"/>
  <c r="P271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26" i="1"/>
  <c r="P227" i="1"/>
  <c r="P228" i="1"/>
  <c r="P229" i="1"/>
  <c r="P230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81" i="1"/>
  <c r="P182" i="1"/>
  <c r="P183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80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38" i="1"/>
  <c r="P39" i="1"/>
  <c r="P40" i="1"/>
  <c r="P41" i="1"/>
  <c r="P42" i="1"/>
  <c r="P43" i="1"/>
  <c r="P44" i="1"/>
  <c r="P45" i="1"/>
  <c r="P46" i="1"/>
  <c r="P29" i="1"/>
  <c r="P30" i="1"/>
  <c r="P31" i="1"/>
  <c r="P32" i="1"/>
  <c r="P33" i="1"/>
  <c r="P34" i="1"/>
  <c r="P35" i="1"/>
  <c r="P36" i="1"/>
  <c r="P37" i="1"/>
  <c r="P23" i="1"/>
  <c r="P24" i="1"/>
  <c r="P25" i="1"/>
  <c r="P26" i="1"/>
  <c r="P27" i="1"/>
  <c r="P28" i="1"/>
  <c r="P17" i="1"/>
  <c r="P18" i="1"/>
  <c r="P19" i="1"/>
  <c r="P20" i="1"/>
  <c r="P21" i="1"/>
  <c r="P22" i="1"/>
  <c r="P10" i="1"/>
  <c r="P11" i="1"/>
  <c r="P12" i="1"/>
  <c r="P13" i="1"/>
  <c r="P14" i="1"/>
  <c r="P15" i="1"/>
  <c r="P16" i="1"/>
  <c r="N811" i="9"/>
  <c r="K268" i="1" l="1"/>
  <c r="M268" i="1" s="1"/>
  <c r="K267" i="1"/>
  <c r="M267" i="1" s="1"/>
  <c r="K266" i="1"/>
  <c r="M266" i="1" s="1"/>
  <c r="N558" i="9"/>
  <c r="N555" i="9"/>
  <c r="N552" i="9"/>
  <c r="N549" i="9"/>
  <c r="N546" i="9"/>
  <c r="N543" i="9"/>
  <c r="N540" i="9"/>
  <c r="N537" i="9"/>
  <c r="N534" i="9"/>
  <c r="N531" i="9"/>
  <c r="N528" i="9"/>
  <c r="N525" i="9"/>
  <c r="N522" i="9"/>
  <c r="N519" i="9"/>
  <c r="N516" i="9"/>
  <c r="N513" i="9"/>
  <c r="N510" i="9"/>
  <c r="N506" i="9"/>
  <c r="N504" i="9"/>
  <c r="N498" i="9"/>
  <c r="N495" i="9"/>
  <c r="N492" i="9"/>
  <c r="N489" i="9"/>
  <c r="N486" i="9"/>
  <c r="N483" i="9"/>
  <c r="N480" i="9"/>
  <c r="N477" i="9"/>
  <c r="N474" i="9"/>
  <c r="N468" i="9"/>
  <c r="N465" i="9"/>
  <c r="N462" i="9"/>
  <c r="N459" i="9"/>
  <c r="N456" i="9"/>
  <c r="N453" i="9"/>
  <c r="N450" i="9"/>
  <c r="N447" i="9"/>
  <c r="N444" i="9"/>
  <c r="N441" i="9"/>
  <c r="N435" i="9"/>
  <c r="N438" i="9"/>
  <c r="N432" i="9"/>
  <c r="N429" i="9"/>
  <c r="N425" i="9"/>
  <c r="K115" i="1" s="1"/>
  <c r="N124" i="9"/>
  <c r="N120" i="9"/>
  <c r="N117" i="9"/>
  <c r="N114" i="9"/>
  <c r="N111" i="9"/>
  <c r="N108" i="9"/>
  <c r="N105" i="9"/>
  <c r="N101" i="9"/>
  <c r="N98" i="9"/>
  <c r="N95" i="9"/>
  <c r="N92" i="9"/>
  <c r="N89" i="9"/>
  <c r="N81" i="9"/>
  <c r="N78" i="9"/>
  <c r="N75" i="9"/>
  <c r="N72" i="9"/>
  <c r="N69" i="9"/>
  <c r="N66" i="9"/>
  <c r="N62" i="9"/>
  <c r="N59" i="9"/>
  <c r="N56" i="9"/>
  <c r="N53" i="9"/>
  <c r="N18" i="9"/>
  <c r="M49" i="1"/>
  <c r="M39" i="1"/>
  <c r="M35" i="1"/>
  <c r="M57" i="1"/>
  <c r="M56" i="1"/>
  <c r="N42" i="9"/>
  <c r="N41" i="9"/>
  <c r="N40" i="9"/>
  <c r="N39" i="9"/>
  <c r="N34" i="9"/>
  <c r="N35" i="9"/>
  <c r="N36" i="9"/>
  <c r="N37" i="9"/>
  <c r="N38" i="9"/>
  <c r="M163" i="1" l="1"/>
  <c r="M162" i="1"/>
  <c r="M161" i="1"/>
  <c r="M145" i="1"/>
  <c r="N810" i="9"/>
  <c r="N812" i="9" s="1"/>
  <c r="M151" i="1" l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6" i="1"/>
  <c r="M119" i="1"/>
  <c r="M157" i="1"/>
  <c r="M158" i="1"/>
  <c r="M159" i="1"/>
  <c r="M160" i="1"/>
  <c r="N841" i="9"/>
  <c r="K270" i="1" s="1"/>
  <c r="M270" i="1" s="1"/>
  <c r="M277" i="1" s="1"/>
  <c r="N46" i="9" l="1"/>
  <c r="K26" i="1" s="1"/>
  <c r="N33" i="9"/>
  <c r="N43" i="9" s="1"/>
  <c r="L49" i="9" l="1"/>
  <c r="N49" i="9" s="1"/>
  <c r="K27" i="1" s="1"/>
  <c r="K25" i="1"/>
  <c r="M11" i="1"/>
  <c r="K12" i="21"/>
  <c r="K13" i="21" s="1"/>
  <c r="F18" i="21" s="1"/>
  <c r="K8" i="21"/>
  <c r="K9" i="21" s="1"/>
  <c r="F17" i="21" s="1"/>
  <c r="K7" i="21"/>
  <c r="K12" i="20"/>
  <c r="K13" i="20" s="1"/>
  <c r="F18" i="20" s="1"/>
  <c r="K8" i="20"/>
  <c r="K7" i="20"/>
  <c r="K9" i="20" s="1"/>
  <c r="F17" i="20" s="1"/>
  <c r="K12" i="19"/>
  <c r="K13" i="19" s="1"/>
  <c r="F18" i="19" s="1"/>
  <c r="K8" i="19"/>
  <c r="K7" i="19"/>
  <c r="K9" i="19" s="1"/>
  <c r="K8" i="18"/>
  <c r="K12" i="18"/>
  <c r="K13" i="18" s="1"/>
  <c r="F18" i="18" s="1"/>
  <c r="K7" i="18"/>
  <c r="K9" i="18" l="1"/>
  <c r="F17" i="18" s="1"/>
  <c r="F22" i="21"/>
  <c r="F23" i="21" s="1"/>
  <c r="F21" i="21"/>
  <c r="F21" i="20"/>
  <c r="F22" i="20"/>
  <c r="F23" i="20"/>
  <c r="F23" i="19"/>
  <c r="F21" i="19"/>
  <c r="F22" i="18" l="1"/>
  <c r="F23" i="18" s="1"/>
  <c r="F21" i="18"/>
  <c r="F24" i="21"/>
  <c r="F25" i="21" s="1"/>
  <c r="F24" i="20"/>
  <c r="F25" i="20" s="1"/>
  <c r="F24" i="19"/>
  <c r="F25" i="19" s="1"/>
  <c r="F24" i="18"/>
  <c r="F25" i="18" s="1"/>
  <c r="K14" i="17" l="1"/>
  <c r="K15" i="17" s="1"/>
  <c r="F20" i="17" s="1"/>
  <c r="K10" i="17"/>
  <c r="K9" i="17"/>
  <c r="K8" i="17"/>
  <c r="K7" i="17"/>
  <c r="K11" i="16"/>
  <c r="K12" i="16" s="1"/>
  <c r="F17" i="16" s="1"/>
  <c r="K7" i="16"/>
  <c r="K8" i="16" s="1"/>
  <c r="K12" i="15"/>
  <c r="K13" i="15" s="1"/>
  <c r="F18" i="15" s="1"/>
  <c r="K8" i="15"/>
  <c r="K7" i="15"/>
  <c r="K9" i="15" s="1"/>
  <c r="K11" i="14"/>
  <c r="K12" i="14" s="1"/>
  <c r="F17" i="14" s="1"/>
  <c r="K7" i="14"/>
  <c r="K8" i="14" s="1"/>
  <c r="F16" i="14" s="1"/>
  <c r="K7" i="13"/>
  <c r="K8" i="13" s="1"/>
  <c r="K7" i="12"/>
  <c r="K8" i="12" s="1"/>
  <c r="K15" i="11"/>
  <c r="K16" i="11" s="1"/>
  <c r="F21" i="11" s="1"/>
  <c r="K10" i="11"/>
  <c r="K9" i="11"/>
  <c r="K8" i="11"/>
  <c r="K11" i="11" s="1"/>
  <c r="K7" i="10"/>
  <c r="K8" i="10" s="1"/>
  <c r="K11" i="17" l="1"/>
  <c r="F19" i="17" s="1"/>
  <c r="F24" i="17" s="1"/>
  <c r="F25" i="17" s="1"/>
  <c r="F23" i="17"/>
  <c r="F20" i="16"/>
  <c r="F22" i="16"/>
  <c r="F23" i="15"/>
  <c r="F21" i="15"/>
  <c r="F20" i="14"/>
  <c r="F21" i="14"/>
  <c r="F22" i="14" s="1"/>
  <c r="F13" i="13"/>
  <c r="F13" i="12"/>
  <c r="F24" i="11"/>
  <c r="F26" i="11"/>
  <c r="F13" i="10"/>
  <c r="F12" i="10"/>
  <c r="F26" i="17" l="1"/>
  <c r="F27" i="17" s="1"/>
  <c r="F23" i="16"/>
  <c r="F24" i="16" s="1"/>
  <c r="F24" i="15"/>
  <c r="F25" i="15" s="1"/>
  <c r="F23" i="14"/>
  <c r="F24" i="14" s="1"/>
  <c r="F16" i="13"/>
  <c r="F18" i="13"/>
  <c r="F18" i="12"/>
  <c r="F16" i="12"/>
  <c r="F27" i="11"/>
  <c r="F28" i="11" s="1"/>
  <c r="F16" i="10"/>
  <c r="F18" i="10"/>
  <c r="F19" i="13" l="1"/>
  <c r="F20" i="13" s="1"/>
  <c r="F19" i="12"/>
  <c r="F20" i="12" s="1"/>
  <c r="F19" i="10"/>
  <c r="F20" i="10" s="1"/>
  <c r="K112" i="1" l="1"/>
  <c r="N419" i="9"/>
  <c r="N420" i="9"/>
  <c r="N421" i="9"/>
  <c r="N418" i="9"/>
  <c r="N411" i="9"/>
  <c r="N412" i="9"/>
  <c r="N413" i="9"/>
  <c r="N414" i="9"/>
  <c r="N410" i="9"/>
  <c r="N409" i="9"/>
  <c r="L403" i="9"/>
  <c r="N383" i="9" s="1"/>
  <c r="K111" i="1" s="1"/>
  <c r="N422" i="9" l="1"/>
  <c r="K114" i="1" s="1"/>
  <c r="N415" i="9"/>
  <c r="K113" i="1" s="1"/>
  <c r="K107" i="1"/>
  <c r="M107" i="1" s="1"/>
  <c r="K106" i="1"/>
  <c r="M106" i="1" s="1"/>
  <c r="K105" i="1"/>
  <c r="K104" i="1"/>
  <c r="K103" i="1"/>
  <c r="H379" i="9"/>
  <c r="N342" i="9"/>
  <c r="N354" i="9"/>
  <c r="N350" i="9"/>
  <c r="N351" i="9"/>
  <c r="N352" i="9"/>
  <c r="N353" i="9"/>
  <c r="N349" i="9"/>
  <c r="N348" i="9"/>
  <c r="N347" i="9"/>
  <c r="N344" i="9"/>
  <c r="N345" i="9"/>
  <c r="N346" i="9"/>
  <c r="N343" i="9"/>
  <c r="N341" i="9"/>
  <c r="N337" i="9"/>
  <c r="N338" i="9"/>
  <c r="N339" i="9"/>
  <c r="N340" i="9"/>
  <c r="N336" i="9"/>
  <c r="N335" i="9"/>
  <c r="N331" i="9"/>
  <c r="N332" i="9"/>
  <c r="N333" i="9"/>
  <c r="N334" i="9"/>
  <c r="N330" i="9"/>
  <c r="N325" i="9"/>
  <c r="N326" i="9"/>
  <c r="N327" i="9"/>
  <c r="N328" i="9"/>
  <c r="N329" i="9"/>
  <c r="N324" i="9"/>
  <c r="N285" i="9"/>
  <c r="N286" i="9"/>
  <c r="N287" i="9"/>
  <c r="N288" i="9"/>
  <c r="N289" i="9"/>
  <c r="N290" i="9"/>
  <c r="N291" i="9"/>
  <c r="N292" i="9"/>
  <c r="N293" i="9"/>
  <c r="N294" i="9"/>
  <c r="N295" i="9"/>
  <c r="N296" i="9"/>
  <c r="N297" i="9"/>
  <c r="N298" i="9"/>
  <c r="N299" i="9"/>
  <c r="N300" i="9"/>
  <c r="N301" i="9"/>
  <c r="N302" i="9"/>
  <c r="N303" i="9"/>
  <c r="N304" i="9"/>
  <c r="N305" i="9"/>
  <c r="N306" i="9"/>
  <c r="N307" i="9"/>
  <c r="N308" i="9"/>
  <c r="N309" i="9"/>
  <c r="N310" i="9"/>
  <c r="N311" i="9"/>
  <c r="N312" i="9"/>
  <c r="N313" i="9"/>
  <c r="N314" i="9"/>
  <c r="N315" i="9"/>
  <c r="N316" i="9"/>
  <c r="N317" i="9"/>
  <c r="N284" i="9"/>
  <c r="N355" i="9" l="1"/>
  <c r="M102" i="1" s="1"/>
  <c r="K96" i="1"/>
  <c r="K95" i="1"/>
  <c r="M274" i="9"/>
  <c r="N254" i="9" s="1"/>
  <c r="K94" i="1" s="1"/>
  <c r="M94" i="1" s="1"/>
  <c r="K21" i="1"/>
  <c r="K90" i="1"/>
  <c r="M90" i="1" s="1"/>
  <c r="K89" i="1"/>
  <c r="M89" i="1" s="1"/>
  <c r="M161" i="9"/>
  <c r="N231" i="9"/>
  <c r="N232" i="9"/>
  <c r="N233" i="9"/>
  <c r="N234" i="9"/>
  <c r="N235" i="9"/>
  <c r="N230" i="9"/>
  <c r="N224" i="9"/>
  <c r="N225" i="9"/>
  <c r="N226" i="9"/>
  <c r="N223" i="9"/>
  <c r="N219" i="9"/>
  <c r="N218" i="9"/>
  <c r="N227" i="9" l="1"/>
  <c r="K82" i="1" s="1"/>
  <c r="N220" i="9"/>
  <c r="K81" i="1" s="1"/>
  <c r="N236" i="9"/>
  <c r="K83" i="1" s="1"/>
  <c r="K70" i="1" l="1"/>
  <c r="M70" i="1" s="1"/>
  <c r="K69" i="1"/>
  <c r="M69" i="1" s="1"/>
  <c r="K75" i="1"/>
  <c r="K74" i="1"/>
  <c r="N209" i="9"/>
  <c r="K76" i="1" s="1"/>
  <c r="M76" i="1" s="1"/>
  <c r="N200" i="9"/>
  <c r="K73" i="1" s="1"/>
  <c r="N197" i="9"/>
  <c r="K72" i="1" s="1"/>
  <c r="N193" i="9"/>
  <c r="N192" i="9"/>
  <c r="N175" i="9"/>
  <c r="N177" i="9"/>
  <c r="N178" i="9"/>
  <c r="N179" i="9"/>
  <c r="N180" i="9"/>
  <c r="N181" i="9"/>
  <c r="N176" i="9"/>
  <c r="N174" i="9"/>
  <c r="N173" i="9"/>
  <c r="N172" i="9"/>
  <c r="M166" i="9"/>
  <c r="M167" i="9"/>
  <c r="M168" i="9"/>
  <c r="M165" i="9"/>
  <c r="M160" i="9"/>
  <c r="M159" i="9"/>
  <c r="M158" i="9"/>
  <c r="M145" i="9"/>
  <c r="M146" i="9"/>
  <c r="M147" i="9"/>
  <c r="M148" i="9"/>
  <c r="M149" i="9"/>
  <c r="M150" i="9"/>
  <c r="M151" i="9"/>
  <c r="M152" i="9"/>
  <c r="M153" i="9"/>
  <c r="M154" i="9"/>
  <c r="M155" i="9"/>
  <c r="M156" i="9"/>
  <c r="M157" i="9"/>
  <c r="M130" i="9"/>
  <c r="M131" i="9"/>
  <c r="M132" i="9"/>
  <c r="M133" i="9"/>
  <c r="M134" i="9"/>
  <c r="M135" i="9"/>
  <c r="M136" i="9"/>
  <c r="M137" i="9"/>
  <c r="M138" i="9"/>
  <c r="M139" i="9"/>
  <c r="M140" i="9"/>
  <c r="M141" i="9"/>
  <c r="M142" i="9"/>
  <c r="M143" i="9"/>
  <c r="M144" i="9"/>
  <c r="M129" i="9"/>
  <c r="M162" i="9" l="1"/>
  <c r="N129" i="9" s="1"/>
  <c r="K63" i="1" s="1"/>
  <c r="N194" i="9"/>
  <c r="K71" i="1" s="1"/>
  <c r="M169" i="9"/>
  <c r="N165" i="9" s="1"/>
  <c r="K64" i="1" s="1"/>
  <c r="N182" i="9"/>
  <c r="K65" i="1" s="1"/>
  <c r="N26" i="9"/>
  <c r="K20" i="1" s="1"/>
  <c r="N243" i="9"/>
  <c r="K88" i="1" s="1"/>
  <c r="M88" i="1" s="1"/>
  <c r="N240" i="9"/>
  <c r="K87" i="1" s="1"/>
  <c r="M87" i="1" s="1"/>
  <c r="N214" i="9"/>
  <c r="N213" i="9"/>
  <c r="N212" i="9"/>
  <c r="N22" i="9"/>
  <c r="K16" i="1" s="1"/>
  <c r="M16" i="1" s="1"/>
  <c r="M17" i="1" s="1"/>
  <c r="F15" i="3" s="1"/>
  <c r="N12" i="9"/>
  <c r="K10" i="1" s="1"/>
  <c r="I16" i="3" l="1"/>
  <c r="J16" i="3"/>
  <c r="H16" i="3"/>
  <c r="K16" i="3"/>
  <c r="M91" i="1"/>
  <c r="F29" i="3" s="1"/>
  <c r="N215" i="9"/>
  <c r="K77" i="1" s="1"/>
  <c r="M77" i="1" s="1"/>
  <c r="N318" i="9"/>
  <c r="I30" i="3" l="1"/>
  <c r="K30" i="3"/>
  <c r="J30" i="3"/>
  <c r="N321" i="9"/>
  <c r="K101" i="1" s="1"/>
  <c r="M43" i="1" l="1"/>
  <c r="M95" i="1"/>
  <c r="M96" i="1"/>
  <c r="M154" i="1"/>
  <c r="M155" i="1"/>
  <c r="M156" i="1"/>
  <c r="F49" i="3" l="1"/>
  <c r="M97" i="1"/>
  <c r="F31" i="3" s="1"/>
  <c r="I50" i="3" l="1"/>
  <c r="G50" i="3"/>
  <c r="J50" i="3"/>
  <c r="H50" i="3"/>
  <c r="K50" i="3"/>
  <c r="J32" i="3"/>
  <c r="I32" i="3"/>
  <c r="K32" i="3"/>
  <c r="M261" i="1"/>
  <c r="F47" i="3" s="1"/>
  <c r="M148" i="1"/>
  <c r="M149" i="1"/>
  <c r="M150" i="1"/>
  <c r="M152" i="1"/>
  <c r="M147" i="1"/>
  <c r="G48" i="3" l="1"/>
  <c r="I48" i="3"/>
  <c r="H48" i="3"/>
  <c r="M253" i="1" l="1"/>
  <c r="F45" i="3" s="1"/>
  <c r="H46" i="3" l="1"/>
  <c r="K46" i="3"/>
  <c r="J46" i="3"/>
  <c r="I46" i="3"/>
  <c r="M12" i="1" l="1"/>
  <c r="M10" i="1"/>
  <c r="M13" i="1" l="1"/>
  <c r="F13" i="3" s="1"/>
  <c r="H14" i="3" l="1"/>
  <c r="M111" i="1"/>
  <c r="M104" i="1"/>
  <c r="M63" i="1"/>
  <c r="M103" i="1"/>
  <c r="M71" i="1"/>
  <c r="M59" i="1"/>
  <c r="M53" i="1"/>
  <c r="M54" i="1"/>
  <c r="M55" i="1"/>
  <c r="M52" i="1"/>
  <c r="M46" i="1"/>
  <c r="M47" i="1"/>
  <c r="M48" i="1"/>
  <c r="M38" i="1"/>
  <c r="M40" i="1"/>
  <c r="M41" i="1"/>
  <c r="M42" i="1"/>
  <c r="M33" i="1"/>
  <c r="M34" i="1"/>
  <c r="M32" i="1"/>
  <c r="M220" i="1" l="1"/>
  <c r="F41" i="3" s="1"/>
  <c r="M231" i="1"/>
  <c r="F43" i="3" s="1"/>
  <c r="K42" i="3" l="1"/>
  <c r="J42" i="3"/>
  <c r="I42" i="3"/>
  <c r="J44" i="3"/>
  <c r="I44" i="3"/>
  <c r="K44" i="3"/>
  <c r="M72" i="1"/>
  <c r="M73" i="1"/>
  <c r="M74" i="1"/>
  <c r="M75" i="1"/>
  <c r="M78" i="1" l="1"/>
  <c r="F25" i="3" s="1"/>
  <c r="M115" i="1"/>
  <c r="K26" i="3" l="1"/>
  <c r="J26" i="3"/>
  <c r="I26" i="3"/>
  <c r="M26" i="1"/>
  <c r="M112" i="1" l="1"/>
  <c r="M113" i="1"/>
  <c r="M114" i="1"/>
  <c r="M153" i="1"/>
  <c r="M180" i="1" s="1"/>
  <c r="F37" i="3" l="1"/>
  <c r="J38" i="3" s="1"/>
  <c r="M214" i="1"/>
  <c r="F39" i="3" s="1"/>
  <c r="G46" i="3"/>
  <c r="M100" i="1"/>
  <c r="M101" i="1"/>
  <c r="M105" i="1"/>
  <c r="M116" i="1"/>
  <c r="F35" i="3" s="1"/>
  <c r="M83" i="1"/>
  <c r="M82" i="1"/>
  <c r="M81" i="1"/>
  <c r="M65" i="1"/>
  <c r="M64" i="1"/>
  <c r="M45" i="1"/>
  <c r="M37" i="1"/>
  <c r="M27" i="1"/>
  <c r="M25" i="1"/>
  <c r="M20" i="1"/>
  <c r="M21" i="1"/>
  <c r="I38" i="3" l="1"/>
  <c r="H38" i="3"/>
  <c r="G38" i="3"/>
  <c r="K38" i="3"/>
  <c r="H36" i="3"/>
  <c r="I36" i="3"/>
  <c r="J36" i="3"/>
  <c r="K36" i="3"/>
  <c r="G36" i="3"/>
  <c r="J40" i="3"/>
  <c r="H40" i="3"/>
  <c r="K40" i="3"/>
  <c r="G40" i="3"/>
  <c r="I40" i="3"/>
  <c r="M108" i="1"/>
  <c r="F33" i="3" s="1"/>
  <c r="M60" i="1"/>
  <c r="F21" i="3" s="1"/>
  <c r="G14" i="3"/>
  <c r="M66" i="1"/>
  <c r="F23" i="3" s="1"/>
  <c r="M84" i="1"/>
  <c r="F27" i="3" s="1"/>
  <c r="M22" i="1"/>
  <c r="F17" i="3" s="1"/>
  <c r="M28" i="1"/>
  <c r="F19" i="3" s="1"/>
  <c r="I34" i="3" l="1"/>
  <c r="J34" i="3"/>
  <c r="K34" i="3"/>
  <c r="H34" i="3"/>
  <c r="G34" i="3"/>
  <c r="J28" i="3"/>
  <c r="K28" i="3"/>
  <c r="H24" i="3"/>
  <c r="G24" i="3"/>
  <c r="I24" i="3"/>
  <c r="J24" i="3"/>
  <c r="H22" i="3"/>
  <c r="J22" i="3"/>
  <c r="G22" i="3"/>
  <c r="I22" i="3"/>
  <c r="F51" i="3"/>
  <c r="M278" i="1"/>
  <c r="G16" i="3"/>
  <c r="G20" i="3"/>
  <c r="H20" i="3"/>
  <c r="G18" i="3"/>
  <c r="H53" i="3" l="1"/>
  <c r="I53" i="3"/>
  <c r="G53" i="3"/>
  <c r="G54" i="3" s="1"/>
  <c r="H54" i="3" l="1"/>
  <c r="J48" i="3" l="1"/>
  <c r="J53" i="3" s="1"/>
  <c r="K48" i="3"/>
  <c r="K53" i="3" s="1"/>
  <c r="I54" i="3" l="1"/>
  <c r="J54" i="3" s="1"/>
  <c r="K54" i="3" s="1"/>
  <c r="K51" i="3" l="1"/>
  <c r="I51" i="3"/>
  <c r="H51" i="3"/>
  <c r="J51" i="3"/>
  <c r="G51" i="3"/>
  <c r="G52" i="3" s="1"/>
  <c r="H52" i="3" l="1"/>
  <c r="I52" i="3" s="1"/>
  <c r="J52" i="3" s="1"/>
  <c r="K52" i="3" s="1"/>
</calcChain>
</file>

<file path=xl/sharedStrings.xml><?xml version="1.0" encoding="utf-8"?>
<sst xmlns="http://schemas.openxmlformats.org/spreadsheetml/2006/main" count="3038" uniqueCount="859">
  <si>
    <t>COD.</t>
  </si>
  <si>
    <t>REF.</t>
  </si>
  <si>
    <t>SERVIÇOS PRELIMINARES</t>
  </si>
  <si>
    <t>UNID.</t>
  </si>
  <si>
    <t>TOTAL(R$)</t>
  </si>
  <si>
    <t>VALOR (R$)</t>
  </si>
  <si>
    <t>1.1</t>
  </si>
  <si>
    <t>Raspagem e limpeza de terreno (manual)</t>
  </si>
  <si>
    <t>m²</t>
  </si>
  <si>
    <t xml:space="preserve">Locação de obra com gabarito de madeira </t>
  </si>
  <si>
    <t>m³</t>
  </si>
  <si>
    <t>CANTEIRO DE OBRAS</t>
  </si>
  <si>
    <t>ITEM 1.0</t>
  </si>
  <si>
    <t>ITEM 2.0</t>
  </si>
  <si>
    <t>2.1</t>
  </si>
  <si>
    <t>MOVIMENTAÇÃO DE TERRA</t>
  </si>
  <si>
    <t>ITEM 3.0</t>
  </si>
  <si>
    <t>3.1</t>
  </si>
  <si>
    <t>3.2</t>
  </si>
  <si>
    <t>ITEM 4.0</t>
  </si>
  <si>
    <t>4.1</t>
  </si>
  <si>
    <t>4.2</t>
  </si>
  <si>
    <t>4.3</t>
  </si>
  <si>
    <t>Fornecimento, preparo e aplicação de concreto Fck=25 MPa (brita 1 e 2) - (5% de perdas já incluído no custo)</t>
  </si>
  <si>
    <t>Kg</t>
  </si>
  <si>
    <t>Fôrma de tábua de madeira de 2.5x30.0cm, levando-se em conta utilização 3 vezes (incluindo o material, corte, montagem, escoramento e desforma)</t>
  </si>
  <si>
    <t>PAREDES E PAINÉIS</t>
  </si>
  <si>
    <t>ITEM 5.0</t>
  </si>
  <si>
    <t>5.1</t>
  </si>
  <si>
    <t>5.2</t>
  </si>
  <si>
    <t>Alvenaria de blocos de concreto 14x19x39cm, c/ resist. mínimo a compres. 2.5 MPa, assent. c/ arg. de cimento, cal hidratada CH1 e areia no traço 1:0.5:8 esp. das juntas 10mm e esp. das paredes, s/ rev. 14cm</t>
  </si>
  <si>
    <t>Verga/contraverga reta de concreto armado 10 x 5 cm, Fck = 15 MPa, inclusive forma, armação e desforma</t>
  </si>
  <si>
    <t>m</t>
  </si>
  <si>
    <t>ITEM 6.0</t>
  </si>
  <si>
    <t>6.1</t>
  </si>
  <si>
    <t>6.2</t>
  </si>
  <si>
    <t xml:space="preserve"> Marco de madeira de lei de 1ª (Peroba, Ipê, Angelim Pedra ou equivalente) com 15x3 cm de batente, nas dimensões de 0.80 x 2.10 m</t>
  </si>
  <si>
    <t>und</t>
  </si>
  <si>
    <t>ITEM 7.0</t>
  </si>
  <si>
    <t>ESQUADRIAS METÁLICAS e VIDROS</t>
  </si>
  <si>
    <t xml:space="preserve"> Vidro plano transparente liso, com 4 mm de espessura</t>
  </si>
  <si>
    <t>COBERTURA</t>
  </si>
  <si>
    <t>ITEM 8.0</t>
  </si>
  <si>
    <t>8.2</t>
  </si>
  <si>
    <t>8.3</t>
  </si>
  <si>
    <t>TETOS E FORROS</t>
  </si>
  <si>
    <t>ITEM 9.0</t>
  </si>
  <si>
    <t>9.1</t>
  </si>
  <si>
    <t>9.2</t>
  </si>
  <si>
    <t>Forro de gesso acabamento tipo liso</t>
  </si>
  <si>
    <t>ITEM 10.0</t>
  </si>
  <si>
    <t>10.1</t>
  </si>
  <si>
    <t>10.2</t>
  </si>
  <si>
    <t>Total do Item 9.0</t>
  </si>
  <si>
    <t>Total do Item 8.0</t>
  </si>
  <si>
    <t>Total do Item 1.0</t>
  </si>
  <si>
    <t>Total do Item 2.0</t>
  </si>
  <si>
    <t>Total do Item 3.0</t>
  </si>
  <si>
    <t>Total do Item 6.0</t>
  </si>
  <si>
    <t>Total do Item 7.0</t>
  </si>
  <si>
    <t>ITEM 11.0</t>
  </si>
  <si>
    <t>Total do Item 10.0</t>
  </si>
  <si>
    <t>11.1</t>
  </si>
  <si>
    <t>11.2</t>
  </si>
  <si>
    <t>11.3</t>
  </si>
  <si>
    <t>PISOS INTERNOS E EXTERNOS</t>
  </si>
  <si>
    <t>Peitoril de granito cinza polido, 15 cm, esp. 3cm</t>
  </si>
  <si>
    <t>Soleira de granito esp. 2 cm e largura de 15 cm</t>
  </si>
  <si>
    <t>Total do Item 11.0</t>
  </si>
  <si>
    <t>ITEM 12.0</t>
  </si>
  <si>
    <t>12.3</t>
  </si>
  <si>
    <t>12.4</t>
  </si>
  <si>
    <t>Ponto de água fria (lavatório, tanque, pia de cozinha, etc...)</t>
  </si>
  <si>
    <t>pt</t>
  </si>
  <si>
    <t xml:space="preserve">Ponto de torneira de jardim </t>
  </si>
  <si>
    <t>Ponto para esgoto primário (vaso sanitário)</t>
  </si>
  <si>
    <t>Ponto para esgoto secundário (pia, lavatório, mictório, tanque, bidê, etc...)</t>
  </si>
  <si>
    <t>Total do Item 12.0</t>
  </si>
  <si>
    <t>ITEM 13.0</t>
  </si>
  <si>
    <t>13.1</t>
  </si>
  <si>
    <t>13.2</t>
  </si>
  <si>
    <t>13.3</t>
  </si>
  <si>
    <t>13.4</t>
  </si>
  <si>
    <t>13.5</t>
  </si>
  <si>
    <t>13.7</t>
  </si>
  <si>
    <t>13.8</t>
  </si>
  <si>
    <t>13.10</t>
  </si>
  <si>
    <t>13.12</t>
  </si>
  <si>
    <t>Total do Item 13.0</t>
  </si>
  <si>
    <t>ITEM 14.0</t>
  </si>
  <si>
    <t>14.1</t>
  </si>
  <si>
    <t>14.2</t>
  </si>
  <si>
    <t>14.3</t>
  </si>
  <si>
    <t>ITEM 15.0</t>
  </si>
  <si>
    <t>Total do Item 14.0</t>
  </si>
  <si>
    <t>15.1</t>
  </si>
  <si>
    <t>15.2</t>
  </si>
  <si>
    <t>15.3</t>
  </si>
  <si>
    <t>Arandela com lâmpada incandescente de 100W</t>
  </si>
  <si>
    <t>Total do Item 15.0</t>
  </si>
  <si>
    <t>DIVERSOS</t>
  </si>
  <si>
    <t>ITEM 16.0</t>
  </si>
  <si>
    <t>16.1</t>
  </si>
  <si>
    <t>16.2</t>
  </si>
  <si>
    <t>16.3</t>
  </si>
  <si>
    <t>Limpeza geral da obra</t>
  </si>
  <si>
    <t>Total do Item 16.0</t>
  </si>
  <si>
    <t>TOTAL GERAL</t>
  </si>
  <si>
    <t>PLANILHA ORÇAMENTÁRIA</t>
  </si>
  <si>
    <t>CRONOGRAMA FÍSICO-FINANCEIRO</t>
  </si>
  <si>
    <t>ITEM</t>
  </si>
  <si>
    <t>DESCRIÇÃO</t>
  </si>
  <si>
    <t>VALORES (R$)</t>
  </si>
  <si>
    <t>PERÍODO (MÊS)</t>
  </si>
  <si>
    <t>FÍSICO (%)</t>
  </si>
  <si>
    <t>FINANCEIRO (R$)</t>
  </si>
  <si>
    <t>TOTAL PARCIAL (%)</t>
  </si>
  <si>
    <t>TOTAL ACUMULADO (%)</t>
  </si>
  <si>
    <t>TOTAL FINANCEIRO (R$)</t>
  </si>
  <si>
    <t>TOTAL ACUMULADO (R$)</t>
  </si>
  <si>
    <t>ESTRUTURA</t>
  </si>
  <si>
    <t>kg</t>
  </si>
  <si>
    <t>Material para aterro - areia limpa (fornecimento já considerado 15% de empolamento)</t>
  </si>
  <si>
    <t>Reaterro de valas, exclusive compactação</t>
  </si>
  <si>
    <t>16.4</t>
  </si>
  <si>
    <t>Barracão para almoxarifado área de 10.90m2, de chapa de compensado de 12mm e pontalete 8x8cm, piso cimentado e cobertura de telhas de fibrocimento de 6mm, incl. ponto de luz, conf. projeto (1 utilização)</t>
  </si>
  <si>
    <t>6.3</t>
  </si>
  <si>
    <t>Porta em madeira de lei tipo angelim pedra ou equiv.c/enchimento em madeira 1a.qualidade esp. 30mm p/ pintura,inclusive alizares, dobradiças e fechadura externa em latão cromado LaFonte ou equiv., exclusive marco, nas dim.: 0.90 x 2.10 m</t>
  </si>
  <si>
    <t>Marco de madeira de lei de 1ª (Peroba, Ipê, Angelim Pedra ou equivalente) com 15 x 3 cm de batente, nas dimensões de 0.90 x 2.10 m</t>
  </si>
  <si>
    <t>12.1</t>
  </si>
  <si>
    <t>12.2</t>
  </si>
  <si>
    <t>12.5</t>
  </si>
  <si>
    <t>11.4</t>
  </si>
  <si>
    <t>10.3</t>
  </si>
  <si>
    <t>13.6</t>
  </si>
  <si>
    <t>13.11</t>
  </si>
  <si>
    <t>Locação de andaime metálico para fachada - tipo torre (aluguel mensal)</t>
  </si>
  <si>
    <t>16.5</t>
  </si>
  <si>
    <t>16.6</t>
  </si>
  <si>
    <t>16.7</t>
  </si>
  <si>
    <t>13.13</t>
  </si>
  <si>
    <t>13.14</t>
  </si>
  <si>
    <t>13.15</t>
  </si>
  <si>
    <t>13.16</t>
  </si>
  <si>
    <t>13.17</t>
  </si>
  <si>
    <t>13.18</t>
  </si>
  <si>
    <t>13.19</t>
  </si>
  <si>
    <t>13.20</t>
  </si>
  <si>
    <t>13.21</t>
  </si>
  <si>
    <t>13.22</t>
  </si>
  <si>
    <t>13.23</t>
  </si>
  <si>
    <t>13.24</t>
  </si>
  <si>
    <t>13.25</t>
  </si>
  <si>
    <t>13.26</t>
  </si>
  <si>
    <t>INSTALAÇÕES  E APARELHOS ELÉTRICOS</t>
  </si>
  <si>
    <t>Mini-Disjuntor bipolar 20 A, curva C - 5KA 220/127VCA (NBR IEC 60947-2), Ref. Siemens, GE, Schneider ou equivalente</t>
  </si>
  <si>
    <t>INSTALAÇÕES  E APARELHOS DE COMBATE E PREVENÇÃO A INCÊNDIO</t>
  </si>
  <si>
    <t>Extintor de incêndio portátil de pó químico ABC com capacidade 2A-20B:C (6 kg), inclusive suporte para fixação, EXCLUSIVE placa sinalizadora em PVC fotoluminescente</t>
  </si>
  <si>
    <t>Ponto para iluminação de emergência completo, inclusive bloco autônomo de iluminação 2x9W com tomada universal</t>
  </si>
  <si>
    <t>INSTALAÇÕES  E APARELHOS DE SISTEMA DE PROTEÇÃO DE DISCARGAS ATMOSFÉRICAS - SPDA</t>
  </si>
  <si>
    <t>Haste de terra tipo COPPERWELD - 5/8" x 2.40m</t>
  </si>
  <si>
    <t>Cabo de cobre nú 50mm2, ref. TEL 5750, marca de referência Termotécnica ou equivalente</t>
  </si>
  <si>
    <t>Fornecimento, dobragem e colocação em fôrma, de armadura CA-50 A média, diâmetro de 8.00 mm</t>
  </si>
  <si>
    <t>Fornecimento, dobragem e colocação em fôrma, de armadura CA-50 A média, diâmetro de 10.0 mm</t>
  </si>
  <si>
    <t>Fornecimento, dobragem e colocação em fôrma, de armadura CA-60 B fina, diâmetro de 5.0 mm</t>
  </si>
  <si>
    <t>LAJES</t>
  </si>
  <si>
    <t>Portão de ferro de abrir em barra chata, inclusive chumbamento- ver detalhe em projeto</t>
  </si>
  <si>
    <t>PORTAS E ESQUADRIAS</t>
  </si>
  <si>
    <t>Porta em madeira de Lei tipo Angelim Pedra ou equiv. c/ enchimento em madeira de 1ª qualidade esp. 30mm, inclusive alizares, dobradiças e fechaduras externas em latão cromado La Fonte/equiv. exclusive marco, nas dimensões:0.80 x 2.10 m</t>
  </si>
  <si>
    <t>Pintura com tinta acrílica Suvinil, Coral ou Metalatex, inclusive selador acrílico, em paredes externas a três demãos</t>
  </si>
  <si>
    <t>Reboco tipo paulista de argamassa de cimento, cal hidratada CH1 e areia lavada traço 1:0.5:6, espessura 25 mm</t>
  </si>
  <si>
    <t>Emassamento de paredes e forros, com duas demãos de massa acrílica, marcas de referência Suvinil, Coral ou Metalatex</t>
  </si>
  <si>
    <t>REVESTIMENTO DE PAREDES INTERNAS E EXTERNAS</t>
  </si>
  <si>
    <t>Alvenaria de blocos cerâmicos 10 furos 10x20x20cm, assentados c/argamassa de cimento, cal hidratada CH1 e areia traço 1:0,5:8, esp. das juntas 12mm e esp. das paredes s/revestimento, 10cm (bloco comprado na fábrica, posto obra)</t>
  </si>
  <si>
    <t>5.3</t>
  </si>
  <si>
    <t>Lavatório de Canto ref. L101 DECA ou equivalente, inclusive válvula, sifão e engates cromados, exclusive torneira</t>
  </si>
  <si>
    <t>16.8</t>
  </si>
  <si>
    <t>ITEM 17.0</t>
  </si>
  <si>
    <t>17.1</t>
  </si>
  <si>
    <t>17.2</t>
  </si>
  <si>
    <t>17.3</t>
  </si>
  <si>
    <t>17.4</t>
  </si>
  <si>
    <t>Total do Item 17.0</t>
  </si>
  <si>
    <t>Escavação manual em material de 1a. categoria, até 1.50 m de profundidade (sapatas)</t>
  </si>
  <si>
    <t>11.5</t>
  </si>
  <si>
    <t>Mini-Disjuntor monopolar 20 A, curva C - 5KA 220/127VCA (NBR IEC 60947-2), Ref. Siemens, GE, Schneider ou equivalente</t>
  </si>
  <si>
    <t>Báscula para vidro em alumínio anodizado cor natural, linha 25, completa, com tranca, caixilho, alizar e contramarco, exclusive vidro</t>
  </si>
  <si>
    <t>QUANTIDADE</t>
  </si>
  <si>
    <t>Ponto padrão de luz no teto - considerando eletroduto PVC rígido de 3/4" inclusive conexões (4.5m), fio isolado PVC de 2.5mm2 (16.2m) e caixa estampada 4x4" (1 und)</t>
  </si>
  <si>
    <t>REFERÊNCIA</t>
  </si>
  <si>
    <t>CÓDIGO</t>
  </si>
  <si>
    <t>UNIDADE</t>
  </si>
  <si>
    <t>Unid</t>
  </si>
  <si>
    <t>Código</t>
  </si>
  <si>
    <t>Coefic.</t>
  </si>
  <si>
    <t>C. Prod.</t>
  </si>
  <si>
    <t>Pr. Prod.</t>
  </si>
  <si>
    <t>Pr. Improd.</t>
  </si>
  <si>
    <t>Pr. Unit.</t>
  </si>
  <si>
    <t>Fator Ac.</t>
  </si>
  <si>
    <t>Subtotal</t>
  </si>
  <si>
    <t>-</t>
  </si>
  <si>
    <t>SubTotal:</t>
  </si>
  <si>
    <t>RESUMO</t>
  </si>
  <si>
    <t>DISCRIMINAÇÃO</t>
  </si>
  <si>
    <t>TAXA(%)</t>
  </si>
  <si>
    <t>VALORES</t>
  </si>
  <si>
    <t>Mão-de-Obra(A)</t>
  </si>
  <si>
    <t>Materiais(B)</t>
  </si>
  <si>
    <t>Equipamentos(C)</t>
  </si>
  <si>
    <t>Produção da Equipe(D)</t>
  </si>
  <si>
    <t>Custo Horário Total(A+C)</t>
  </si>
  <si>
    <t>Custo Unitário da Execução[(A/D)+(C/D)] = E</t>
  </si>
  <si>
    <t>Custo Direto Total(B+E)</t>
  </si>
  <si>
    <t>Bonificações e Despesas Indiretas - BDI</t>
  </si>
  <si>
    <t>CUSTO UNITÁRIO (Adotado)</t>
  </si>
  <si>
    <t>COMPOSIÇÃO 01</t>
  </si>
  <si>
    <t>SERVIÇOS</t>
  </si>
  <si>
    <t>Regularização de base p/ revestimento cerâmico, com argamassa de cimento e areia no traço 1:5,
espessura 3cm (contra piso)</t>
  </si>
  <si>
    <t>Laje pré-fabricada treliçada, sobrecarga 300 Kg/m2, vão de 3.5m a 4.3m, capeamento 4cm, esp. 12cm, Fck = 150 Kg/cm2</t>
  </si>
  <si>
    <t>Azulejo branco 15 x 15 cm, juntas a prumo, assentado com argamassa de cimento colante, inclusive rejuntamento com cimento branco, marcas de referência Eliane, Cecrisa ou Portobello (cozinha e banheiros)</t>
  </si>
  <si>
    <t>Emboço de argamassa de cimento, cal hidratada CH1 e areia média ou grossa lavada no traço 1:0.5:6, espessura 20 mm</t>
  </si>
  <si>
    <t>17.5</t>
  </si>
  <si>
    <t>ITEM 18.0</t>
  </si>
  <si>
    <t>Caixa de embutir marca de referência Tigreflex, 4x4"</t>
  </si>
  <si>
    <t>Caixa de embutir marca de referência Tigreflex, 4x2"</t>
  </si>
  <si>
    <t>Cabo telefônico CI, diâmetro do condutor 50mm, 30 pares</t>
  </si>
  <si>
    <t>Tomada para telefone com conector RJ 11</t>
  </si>
  <si>
    <t>Chapisco de argamassa de cimento e areia média ou grossa lavada, no traço 1:3, espessura 5 mm</t>
  </si>
  <si>
    <t>seinfra</t>
  </si>
  <si>
    <t>Prateleiras em granito cinza andorinha, esp. 2cm</t>
  </si>
  <si>
    <t>ENG° CIVIL CREA ES 011652/D</t>
  </si>
  <si>
    <t>Janela de correr para vidro em alumínio anodizado cor natural, linha 25, completa, incl. puxador com tranca, alizar, caixilho e contramarco, exclusive vidro</t>
  </si>
  <si>
    <t>Peças de apoio p/ deficientes com tubos de inox p/ wcs (diâmetro 30mm a 45mm)</t>
  </si>
  <si>
    <t>C1898</t>
  </si>
  <si>
    <t>INSTALAÇÕES TELEFÔNICA E LÓGICA</t>
  </si>
  <si>
    <t>Tapume Telha Metálica Ondulada 0,50mm Branca h=2,20m, incl. montagem estr. mad. 8"x8", c/adesivo "IOPES"
60x60cm a cada 10m, incl. faixas pint. esmalte sint. cores azul c/ h=30cm e rosa c/ h=10cm (Reaproveitamento 2x)</t>
  </si>
  <si>
    <t>Reservatório de polietileno de 1000l, inclusive peça de madeira 6x16cm para apoio, exclusive flanges e torneira de bóia</t>
  </si>
  <si>
    <t>Caixa de gordura de alv. bloco concreto 9x19x39cm, dim.60x60cm e Hmáx=1m, com tampa em concreto esp.5cm, lastro concreto esp.10cm, revestida intern. c/ chapisco e reboco impermeab, escavação, reaterro e parede interna em concreto</t>
  </si>
  <si>
    <t>Caixa de inspeção em alv. bloco concreto 9x19x39cm, dim. 60x60cm e Hmáx=1m, c/ tampa de ferro fundido 40x40cm,
lastro de concreto esp.10cm, revest. interno c/ chapisco e reboco impermeabiliz, incl. escavação, reaterro e enchimento</t>
  </si>
  <si>
    <t>mercado</t>
  </si>
  <si>
    <t>Bacia sifonada de louça branca sem abertura frontal para portadores de necessidades especiais, Vogue Plus Conforto -
Linha Conforto, mod P510, incl. assento poliester, ref.AP51,marca de ref. Deca ou equivalente, sem abertura frontal</t>
  </si>
  <si>
    <t>Torneira pressão cromada, diam. 1/2" para tanque, marcas de referência Fabrimar, Deca ou Docol</t>
  </si>
  <si>
    <t>INSTALAÇÕES E APARELHOS HIDROSSANITÁRIOS</t>
  </si>
  <si>
    <t>9.3</t>
  </si>
  <si>
    <t>9.4</t>
  </si>
  <si>
    <t>Pintura impermeabilizante com igolflex ou equivalente a 3 demãos</t>
  </si>
  <si>
    <t>ENG° CIVIL CREA ES-011652/D</t>
  </si>
  <si>
    <t>13.9</t>
  </si>
  <si>
    <t>17.7</t>
  </si>
  <si>
    <t>Bancada de granito com espessura de 2 cm</t>
  </si>
  <si>
    <t>Ponto para ralo sifonado, inclusive ralo sifonado 100 x 40 mm c/ grelha em açõ inox</t>
  </si>
  <si>
    <t>PREFEITURA MUNICIPAL DE BAIXO GUANDU-ES</t>
  </si>
  <si>
    <t>FUNDAÇÃO - SAPATAS</t>
  </si>
  <si>
    <t xml:space="preserve">SUPER-ESTRUTURA - ARRANQUE E PILARES </t>
  </si>
  <si>
    <t>SEMOBI/DER</t>
  </si>
  <si>
    <t>Porta de abrir tipo veneziana em alumínio anodizado, linha 25, completa, incl. puxador com tranca, caixilho,alizar e contramarco</t>
  </si>
  <si>
    <t>SECRETÁRIA MUNICIPAL DE ASSISTÊNCIA SOCIAL, DIREITOS HUMANOS E HABITAÇÃO</t>
  </si>
  <si>
    <r>
      <rPr>
        <b/>
        <sz val="14"/>
        <color theme="1"/>
        <rFont val="Arial"/>
        <family val="2"/>
      </rPr>
      <t>Lei social:</t>
    </r>
    <r>
      <rPr>
        <sz val="14"/>
        <color theme="1"/>
        <rFont val="Arial"/>
        <family val="2"/>
      </rPr>
      <t xml:space="preserve"> 157,27%</t>
    </r>
  </si>
  <si>
    <t>MEMORIAL DE CALCULO</t>
  </si>
  <si>
    <t>Item 1</t>
  </si>
  <si>
    <t>Placa de obra nas dimensões de 2 x 4 padrão SEDURB</t>
  </si>
  <si>
    <t>und.</t>
  </si>
  <si>
    <t>Comprim.</t>
  </si>
  <si>
    <t>Largura</t>
  </si>
  <si>
    <t>TOTAL</t>
  </si>
  <si>
    <t>Auditório</t>
  </si>
  <si>
    <t>Cozinha</t>
  </si>
  <si>
    <t>Área de Serviço</t>
  </si>
  <si>
    <t>Item 2</t>
  </si>
  <si>
    <t>ADMINISTRAÇÃO LOCAL</t>
  </si>
  <si>
    <t>Engenheiro Junior (Leis Sociais = 71,41%)</t>
  </si>
  <si>
    <t>mês</t>
  </si>
  <si>
    <t>Item 3</t>
  </si>
  <si>
    <t xml:space="preserve">Barracão para almoxarifado área de 10.90m2, de chapa de compensado de 12mm e pontalete 8x8cm, piso cimentado e cobertura de telhas de fibrocimento de 6mm, incl. ponto de luz, conf. projeto (1 utilização) </t>
  </si>
  <si>
    <t>01 unidade com 10,90 m2 para atender o canteiro de obras</t>
  </si>
  <si>
    <t>Item 4</t>
  </si>
  <si>
    <t>Compr.</t>
  </si>
  <si>
    <t>Altura</t>
  </si>
  <si>
    <t>Desconto das áreas de janelas e portas</t>
  </si>
  <si>
    <t>Área Util</t>
  </si>
  <si>
    <t>Item 5</t>
  </si>
  <si>
    <t>Marco de madeira de lei de 1ª (Peroba, Ipê, Angelim Pedra ou equivalente) com 15x3 cm de batente, nas dimensões de 0.80 x 2.10 m</t>
  </si>
  <si>
    <t>unid.</t>
  </si>
  <si>
    <t>Pintura com verniz brilhante, linha Premium, marcas de referência Suvinil, Coral ou Metalatex, em madeira,
a três demãos</t>
  </si>
  <si>
    <t>Quant.</t>
  </si>
  <si>
    <t>P1</t>
  </si>
  <si>
    <t>P2</t>
  </si>
  <si>
    <t>Item 6</t>
  </si>
  <si>
    <t>Estrutura de madeira de lei tipo Paraju, peroba mica, angelim pedra ou equivalente para telhado de telha
cerâmica tipo capa e canal, com pontaletes, terças, caibros e ripas, inclusive tratamento com cupinicida,
exclusive telhas</t>
  </si>
  <si>
    <t>Área</t>
  </si>
  <si>
    <t>Telha ceramica tipo capa e canal plan - natural</t>
  </si>
  <si>
    <t xml:space="preserve">Rufo de chapa metálica nº 26 com largura de 30 cm </t>
  </si>
  <si>
    <t xml:space="preserve">perimetro </t>
  </si>
  <si>
    <t>Item 7</t>
  </si>
  <si>
    <t>Mesmo valor do item 7.1</t>
  </si>
  <si>
    <t>Emassamento de forros, com duas demãos de massa acrílica, marcas de referência Suvinil, Coral ou Metalatex</t>
  </si>
  <si>
    <t>Pintura com tinta látex PVA Suvinil, Coral ou Metalatex, inclusive selador em paredes internas e forros a três demãos</t>
  </si>
  <si>
    <t>Lados</t>
  </si>
  <si>
    <t>Desconto de vão</t>
  </si>
  <si>
    <t>Item 9</t>
  </si>
  <si>
    <t>Conforme Projeto Elétrico</t>
  </si>
  <si>
    <t>Ponto padrão de tomada 2 pólos mais terra - considerando eletroduto de PVC rígido de 3/4" inclusive conexões (4.5m), fio isolado PVC de 2,5mm² (16,2m) e caixa estampada 4x4" (1 und)</t>
  </si>
  <si>
    <t>Ponto padrão de tomada para ar refrigerado - considerando eletroduto de PVC rígido de 3/4" inclusive conexões (6,0m), fio isolado PVC de 4,0mm² (21,6m) e caixa estampada 4x2" (1 und)</t>
  </si>
  <si>
    <t>Cabo de cobre termoplástico, com isolamento para 1kV, seção 35.0 mm²</t>
  </si>
  <si>
    <t>Cabo de cobre termoplástico, com isolamento para 1kV, seção 25.0 mm²</t>
  </si>
  <si>
    <t>Item 10</t>
  </si>
  <si>
    <t>Escada tipo marinheiro de tubo de ferro 1" e 3/4", com h=4.20m, para acesso a caixa d'água, inclusive
pintura em esmalte sintético, conforme detalhe em projeto</t>
  </si>
  <si>
    <t>RESPONSÁVEL TÉCNICO - CAMILA BOASQUIVES FELIX</t>
  </si>
  <si>
    <r>
      <t>Pintura com tinta látex PVA Suvinil, Coral ou Metalatex, inclusive selador em</t>
    </r>
    <r>
      <rPr>
        <sz val="12"/>
        <rFont val="Arial"/>
        <family val="2"/>
      </rPr>
      <t xml:space="preserve"> paredes internas</t>
    </r>
    <r>
      <rPr>
        <sz val="12"/>
        <color theme="1"/>
        <rFont val="Arial"/>
        <family val="2"/>
      </rPr>
      <t xml:space="preserve"> e forros a três demãos</t>
    </r>
  </si>
  <si>
    <t>Piso cerâmico 45x45cm, PEI 5, Cargo Plus Gray, marcas de referência Eliane, Cecrisa ou Portobello,
assentado com argamassa de cimento colante, inclusive rejuntamento</t>
  </si>
  <si>
    <r>
      <rPr>
        <b/>
        <sz val="14"/>
        <color theme="1"/>
        <rFont val="Arial"/>
        <family val="2"/>
      </rPr>
      <t>Obra</t>
    </r>
    <r>
      <rPr>
        <sz val="14"/>
        <color theme="1"/>
        <rFont val="Arial"/>
        <family val="2"/>
      </rPr>
      <t xml:space="preserve">: Construção do Centro de Referência Especializado de Assistência Social - CREAS </t>
    </r>
  </si>
  <si>
    <r>
      <rPr>
        <b/>
        <sz val="14"/>
        <color theme="1"/>
        <rFont val="Arial"/>
        <family val="2"/>
      </rPr>
      <t>Local:</t>
    </r>
    <r>
      <rPr>
        <sz val="14"/>
        <color theme="1"/>
        <rFont val="Arial"/>
        <family val="2"/>
      </rPr>
      <t xml:space="preserve">  Avenida Santa Teresinha, s/nº, Bairro São José, Baixo Guandu-ES</t>
    </r>
  </si>
  <si>
    <r>
      <rPr>
        <b/>
        <sz val="14"/>
        <color theme="1"/>
        <rFont val="Arial"/>
        <family val="2"/>
      </rPr>
      <t xml:space="preserve">Obra: </t>
    </r>
    <r>
      <rPr>
        <sz val="14"/>
        <color theme="1"/>
        <rFont val="Arial"/>
        <family val="2"/>
      </rPr>
      <t xml:space="preserve">Construção do Centro de Referência Especializado de Assistência Social - CREAS </t>
    </r>
  </si>
  <si>
    <r>
      <t xml:space="preserve">Local: </t>
    </r>
    <r>
      <rPr>
        <sz val="14"/>
        <color theme="1"/>
        <rFont val="Arial"/>
        <family val="2"/>
      </rPr>
      <t>Avenida Santa Teresinha, s/nº, Bairro São José, Baixo Guandu-ES</t>
    </r>
  </si>
  <si>
    <t>Local</t>
  </si>
  <si>
    <t>Recepção</t>
  </si>
  <si>
    <t>Vertical 1</t>
  </si>
  <si>
    <t>Vertical 2</t>
  </si>
  <si>
    <t>Vertical 3</t>
  </si>
  <si>
    <t>Vertical 4</t>
  </si>
  <si>
    <t>Vertical 5</t>
  </si>
  <si>
    <t>Vertical 6</t>
  </si>
  <si>
    <t>Vertical 7</t>
  </si>
  <si>
    <t>Vertical 8</t>
  </si>
  <si>
    <t>Vertical 9</t>
  </si>
  <si>
    <t>Vertical 10</t>
  </si>
  <si>
    <t>Vertical 11</t>
  </si>
  <si>
    <t>Vertical 12</t>
  </si>
  <si>
    <t>Vertical 13</t>
  </si>
  <si>
    <t>Horizontal 1</t>
  </si>
  <si>
    <t>Horizontal 2</t>
  </si>
  <si>
    <t>Horizontal 3</t>
  </si>
  <si>
    <t>Muro</t>
  </si>
  <si>
    <t>Largura + 0,40</t>
  </si>
  <si>
    <t>P3</t>
  </si>
  <si>
    <t>J1</t>
  </si>
  <si>
    <t>J2</t>
  </si>
  <si>
    <t>J3</t>
  </si>
  <si>
    <t>J4</t>
  </si>
  <si>
    <t>J5</t>
  </si>
  <si>
    <t>J6</t>
  </si>
  <si>
    <t>Encima e embaixo</t>
  </si>
  <si>
    <t>P7</t>
  </si>
  <si>
    <t>Conforme indicação projeto arquitetônico - P1</t>
  </si>
  <si>
    <t>Banheiros PNE - P7</t>
  </si>
  <si>
    <t>SEINFRA</t>
  </si>
  <si>
    <t xml:space="preserve">C1952 </t>
  </si>
  <si>
    <t>C1974</t>
  </si>
  <si>
    <t>Porta externa de cedro lisa completa duas folhas (1.60X2.10)m</t>
  </si>
  <si>
    <t>Porta 2 folhas com bandeira de vidro temperado E=10mm c/ mola (1.80X2.90)m</t>
  </si>
  <si>
    <t>Conforme indicação projeto arquitetônico - P6</t>
  </si>
  <si>
    <t>Pintura com verniz brilhante, linha Premium, marcas de referência Suvinil, Coral ou Metalatex, em madeira, a três demãos</t>
  </si>
  <si>
    <t>Largura  -0,10</t>
  </si>
  <si>
    <t>Altura   -0,10</t>
  </si>
  <si>
    <t>Janelas</t>
  </si>
  <si>
    <t>Basculas</t>
  </si>
  <si>
    <t>Cumeeira para cobertura em telha cerâmica tipo capa e canal</t>
  </si>
  <si>
    <t>Horizontal 4</t>
  </si>
  <si>
    <t>Horizontal 5</t>
  </si>
  <si>
    <t>Horizontal 6</t>
  </si>
  <si>
    <t>Horizontal 7</t>
  </si>
  <si>
    <t>Horizontal 8</t>
  </si>
  <si>
    <t>Horizontal 9</t>
  </si>
  <si>
    <t>Horizontal 10</t>
  </si>
  <si>
    <t>Horizontal 11</t>
  </si>
  <si>
    <t>Horizontal 12</t>
  </si>
  <si>
    <t>Horizontal 13</t>
  </si>
  <si>
    <t>Horizontal 14</t>
  </si>
  <si>
    <t>Horizontal 15</t>
  </si>
  <si>
    <t>Horizontal 16</t>
  </si>
  <si>
    <t>Horizontal 17</t>
  </si>
  <si>
    <t>Horizontal 18</t>
  </si>
  <si>
    <t>Horizontal 19</t>
  </si>
  <si>
    <t>Telhado</t>
  </si>
  <si>
    <t>Área da laje + 0,60 dos beirais</t>
  </si>
  <si>
    <t>Hall</t>
  </si>
  <si>
    <t>Sala 05</t>
  </si>
  <si>
    <t>Banh. Masc.</t>
  </si>
  <si>
    <t>Banh. PNE</t>
  </si>
  <si>
    <t>Banh. Fem.</t>
  </si>
  <si>
    <t>Circ.</t>
  </si>
  <si>
    <t>Despensa</t>
  </si>
  <si>
    <t>Refeitório</t>
  </si>
  <si>
    <t>Área de Serv.</t>
  </si>
  <si>
    <t>Palco</t>
  </si>
  <si>
    <t>Sala 04</t>
  </si>
  <si>
    <t>Sala 03</t>
  </si>
  <si>
    <t>Sala 02</t>
  </si>
  <si>
    <t>Sala 01</t>
  </si>
  <si>
    <t>Banh. Fem. Externo</t>
  </si>
  <si>
    <t>Banh. masc. Externo</t>
  </si>
  <si>
    <t>Banh. PNE. Externo</t>
  </si>
  <si>
    <t>Salas 1,2,3,4</t>
  </si>
  <si>
    <t>Recepção, salas 1,2,3,4 e auditório</t>
  </si>
  <si>
    <t>Sala 5 e banheiro masculino</t>
  </si>
  <si>
    <t>PNE</t>
  </si>
  <si>
    <t>Banheiro Fem.</t>
  </si>
  <si>
    <t>Cozinha, área serv. E refeitório</t>
  </si>
  <si>
    <t>refeitório, sala 5, baheiros masc. Femin. e PNE</t>
  </si>
  <si>
    <t>Banh. Masc. Externo</t>
  </si>
  <si>
    <t>PNE Externo</t>
  </si>
  <si>
    <t>Banh. Femin. Externo</t>
  </si>
  <si>
    <t>Sala 1</t>
  </si>
  <si>
    <t>Sala 2</t>
  </si>
  <si>
    <t>Sala 3</t>
  </si>
  <si>
    <t>Sala 4</t>
  </si>
  <si>
    <t>Sala 4/auditório</t>
  </si>
  <si>
    <t xml:space="preserve">Recepção </t>
  </si>
  <si>
    <t>Sala 5</t>
  </si>
  <si>
    <t>Sala 5 / Banh. Masc.</t>
  </si>
  <si>
    <t>Banh. Masc. Interno</t>
  </si>
  <si>
    <t>Banh. Fem. Interno</t>
  </si>
  <si>
    <t>Banh. Fem. / despensa e cozinha</t>
  </si>
  <si>
    <t>Despensa / refeitório</t>
  </si>
  <si>
    <t>cozinha / área de serviço</t>
  </si>
  <si>
    <t>refeitório</t>
  </si>
  <si>
    <t>Banh. Masc. Externo / PNE</t>
  </si>
  <si>
    <t>Banh. Fem. Externo / PNE</t>
  </si>
  <si>
    <t>Banheiros externos</t>
  </si>
  <si>
    <t>Alt.</t>
  </si>
  <si>
    <t>Banh. PNE Interno</t>
  </si>
  <si>
    <t>Banh. PNE Externo</t>
  </si>
  <si>
    <t xml:space="preserve">Chapisco / 2 </t>
  </si>
  <si>
    <t>Rodapé em cerâmica PEI-3, h = 7cm, assentado com argamassa de cimento, cal e areia, incl. rejuntamento
com cimento branco</t>
  </si>
  <si>
    <t>Hall / circulação</t>
  </si>
  <si>
    <t>Reboco - emboço = 1301,01/2 - 233,44- 34,80 parede telhado</t>
  </si>
  <si>
    <t xml:space="preserve">Auditório </t>
  </si>
  <si>
    <t>Circulação</t>
  </si>
  <si>
    <t>Banh. Masc.externo</t>
  </si>
  <si>
    <t>Banh. Fem.externo</t>
  </si>
  <si>
    <t xml:space="preserve">Blocos pré-moldados de concreto tipo pavi-s ou equivalente, espessura de 8 cm e resistência a compressão mínima de35MPa, assentados sobre colchão de pó de pedra na espessura de 10 cm </t>
  </si>
  <si>
    <t>Padrão de entrada de energia elétrica, trifásico, entrada subterrânea, a 4 fios, carga instalada em muro de
41001 até 47000W - 220/127V, exclusive derivação de ramal de entrada subterrânea</t>
  </si>
  <si>
    <t>Cabo de cobre termoplástico, com isolamento para 1kV, seção 70.0 mm²</t>
  </si>
  <si>
    <t>Quadro distrib. energia, embutido ou semi embutido, capac. p/ 34 disj. DIN, c/barram trif. 150A barra. neutro
e terra, fab. em chapa de aço 12 USG com porta, espelho, trinco com fechad ch yale, Ref. QDETG II-34DINCEMAR
ou equiv.</t>
  </si>
  <si>
    <t>Quadro distrib. energia, embutido ou semi embutido, capac. p/ 56 disj. DIN, c/barram trif. 225A barra. neutro
e terra, fab. em chapa de aço 12 USG com porta, espelho, trinco com fechad ch</t>
  </si>
  <si>
    <t>Disjuntor caixa moldada termomagnético tripolar 125 A</t>
  </si>
  <si>
    <t>Mini-Disjuntor tripolar 80 A, curva C - 5KA 240VCA (NBR IEC 60947-2), Ref. Siemens, GE, Schneider ou
equivalente</t>
  </si>
  <si>
    <t>Mini-Disjuntor tripolar 32 A, curva C - 5KA 220/127VCA (NBR IEC 60947-2), Ref. Siemens, GE, Schneider
ou equivalente</t>
  </si>
  <si>
    <t>Mini-Disjuntor bipolar 20 A, curva C - 5KA 220/127VCA (NBR IEC 60947-2), Ref. Siemens, GE, Schneider
ou equivalente</t>
  </si>
  <si>
    <t>Mini-Disjuntor monopolar 16 A, curva C - 5KA 220/127VCA (NBR IEC 60947-2), Ref. Siemens, GE,
Schneider ou equivalente</t>
  </si>
  <si>
    <t>Dispositivo de proteção contra surto (DPS) bipolar, tensão nominal máxima 275VCA, corente de surto
máxima 40KA.</t>
  </si>
  <si>
    <t>Ponto padrão de luz na parede - considerando eletroduto PVC rígido de 3/4" inclusive conexões (4.5m), fio
isolado PVC de 2.5mm2 (16.2m) e caixa estampada 4x4" (1 und)</t>
  </si>
  <si>
    <t>Eletroduto PEAD, cor preta, diam. 4", marca ref. Kanaflex ou equivalente</t>
  </si>
  <si>
    <t>Ponto padrão de interruptor de 1 tecla intermediário - considerando eletroduto PVC rígido de 3/4" inclusive
conexões (3.3m), fio isolado PVC de 2.5mm2 (15.8m) e caixa estampada 4x2" (1 und)</t>
  </si>
  <si>
    <t>Ponto padrão de interruptor de 1 tecla paralelo - considerando eletroduto PVC rígido de 3/4" inclusive
conexões (8.5m), fio isolado PVC de 2.5mm2 (28.8m) e caixa estampada 4x2" (1 und)</t>
  </si>
  <si>
    <t>Ponto padrão de interruptor de 2 teclas simples - considerando eletroduto PVC rígido de 3/4" inclusive
conexões (3.3m), fio isolado PVC de 2.5mm2 (17.2m) e caixa estampada 4x2" (1 und)</t>
  </si>
  <si>
    <t>Ponto padrão de interruptor de 3 teclas simples - considerando eletroduto PVC rígido de 3/4" inclusive
conexões (4.5m), fio isolado PVC de 2.5mm2 (25.8m) e caixa estampada 4x2" (1 und)</t>
  </si>
  <si>
    <t>Aterramento com haste terra 5/8" x 2.40, cabo de cobre nu 6mm2, inclusive caixa de concreto 30 x 30 cm</t>
  </si>
  <si>
    <t>Und</t>
  </si>
  <si>
    <t>Kit completo para solda Exotérmica (Molde HCL 5/8" Ref: TEL905611 / Cartucho n° 115 Ref: TEL 909115 /
Alicate Z 201 Ref: TEL 998201), marca de referência Termotécnica ou equivalente</t>
  </si>
  <si>
    <t>Caixa de equalização de potenciais para uso interno e externo com nove (9) terminais para aterramento
(BEP), em aço, com flange inferior e vedação na porta, ref. TEL-903, marca de referência Termotécnica ou
equivalente</t>
  </si>
  <si>
    <t>Barra chata em alumínio 7/8"x1/8" (70mm²), com furos diâmetro 7 mm ref. TEL-771, marca de referência
Termotécnica ou equivalente</t>
  </si>
  <si>
    <t>Curva 90º de barra chata em alumínio 7/8"x1/8"x300mm, 70mm², ref. TEL-778, marca de referência
Termotécnica ou equivalente</t>
  </si>
  <si>
    <t>Terminal estanhado de 1 compressão 1 furo, 50mm², ref. TEL-5150, marca de referência Termotécnica ou
equivalente</t>
  </si>
  <si>
    <t>Caixa para telefone padrão TELEMAR, dim. 1070 x 520 x 500 mm, com tampa de ferro tipo R2, assentada
com argamassa de cimento, cal e areia</t>
  </si>
  <si>
    <t>Espelho 4" x 2" com conector RJ 45 fêmea CAT. 5e</t>
  </si>
  <si>
    <t>Conector RJ 45 macho</t>
  </si>
  <si>
    <t>Fornecimento e instalação de Cabo de rede par trançado 4 pares Categoria 5e</t>
  </si>
  <si>
    <t>Envelopamento de concreto simples com consumo mínimo de cimento de 250kg/m3, inclusive escavação
para profundidade mínima do eletroduto de 50 cm, de 25 x 25 cm, para 1 eletroduto</t>
  </si>
  <si>
    <t>Eletroduto de PVC rígido roscável, diâm. 1" (32mm), inclusive conexões</t>
  </si>
  <si>
    <t>Eletroduto PEAD, cor preta, diam. 2", marca ref. Kanaflex ou equivalente</t>
  </si>
  <si>
    <t>Patch Panel 24 portas Cat 5e</t>
  </si>
  <si>
    <t>Switch 24 portas gigabit 10/100/1000</t>
  </si>
  <si>
    <t>Régua de tomadas para rack 19</t>
  </si>
  <si>
    <t>Roteador/Acess Point Wifi de teto Gerenciável Intelbras AP310 ou similar</t>
  </si>
  <si>
    <t>Patch Cord Cm Conector RJ-45 5e Azul 2,5 M - 35103604 - FURUKAWA</t>
  </si>
  <si>
    <t>ORGANIZADOR DE CABOS HORIZONTAL, ABERTO, PADRÃO RACK 19"</t>
  </si>
  <si>
    <t>Placa de sinalização de segurança CODIGO 14 - 315/158(NBR 13.434); CÓDIGO S3(NT 14/2010-ES)
("SAIDA DE EMERGÊNCIA" - seta vertical)</t>
  </si>
  <si>
    <t xml:space="preserve">Fornecimento e instalação de rack </t>
  </si>
  <si>
    <t>SIT2375</t>
  </si>
  <si>
    <t>COMPOSIÇÃO 02</t>
  </si>
  <si>
    <t>Fonte: SEINFRA</t>
  </si>
  <si>
    <t>MÃO DE OBRA</t>
  </si>
  <si>
    <t>h</t>
  </si>
  <si>
    <t>Ajudante de Eletricista</t>
  </si>
  <si>
    <t>Eletricista</t>
  </si>
  <si>
    <t>Patch Panel Cat5e 24 portas Sohoplus. Intalação em rack de servidor 19</t>
  </si>
  <si>
    <t>I6832</t>
  </si>
  <si>
    <t>COMPOSIÇÃO 03</t>
  </si>
  <si>
    <t>SWITCHER AUTO-GERENCIÁVEL P/ COMUNICACÃO DE DADOS COM 24 PORTAS EM CONECTORES RJ 45, 10/100 KBPS E DUAS PORTAS 10/100/1000 KBPS - PADRÃO RACK 19"</t>
  </si>
  <si>
    <t>I7974</t>
  </si>
  <si>
    <t>COMPOSIÇÃO 04</t>
  </si>
  <si>
    <t>RÉGUA DE TOMADAS ELÉTRICAS, COM 08 TOMADAS, PADRÃO RACK 19"</t>
  </si>
  <si>
    <t>I8489</t>
  </si>
  <si>
    <t>COMPOSIÇÃO 05</t>
  </si>
  <si>
    <r>
      <t>Unidade:</t>
    </r>
    <r>
      <rPr>
        <sz val="11"/>
        <color theme="1"/>
        <rFont val="Times New Roman"/>
        <family val="1"/>
      </rPr>
      <t> und.</t>
    </r>
  </si>
  <si>
    <r>
      <t>Fonte:</t>
    </r>
    <r>
      <rPr>
        <sz val="11"/>
        <color theme="1"/>
        <rFont val="Times New Roman"/>
        <family val="1"/>
      </rPr>
      <t> IOPES</t>
    </r>
  </si>
  <si>
    <t>H</t>
  </si>
  <si>
    <t>Subtotal:</t>
  </si>
  <si>
    <t>Roteador Wirelles</t>
  </si>
  <si>
    <t>COMPOSIÇÃO 06</t>
  </si>
  <si>
    <t>Patch Cord Cm Conector RJ-45 5e Azul 2,5 M - 35103604</t>
  </si>
  <si>
    <t>I8361</t>
  </si>
  <si>
    <t>COMPOSIÇÃO 07</t>
  </si>
  <si>
    <t>I8448</t>
  </si>
  <si>
    <t>COMPOSIÇÃO 08</t>
  </si>
  <si>
    <t>Pedreiro</t>
  </si>
  <si>
    <t>Servente</t>
  </si>
  <si>
    <t>PROJETOR, EM LED (TEMPERATURA DE COR 4000K), CORPO EM ALUMÍNIO, LENTE EM ACRÍLICO E VEDAÇÃO EM SILICONE, GRAU DE PROTEÇÃO IP65, POTÊNCIA MÍNIMA 60W E MÁXIMA 70W, FLUXO LUMINOSO MÍNIMO 5.000LM, FATOR DE POTÊNCIA MÍNIMO 0,92</t>
  </si>
  <si>
    <t>I9125</t>
  </si>
  <si>
    <t>1.2</t>
  </si>
  <si>
    <t>1.3</t>
  </si>
  <si>
    <t>14.4</t>
  </si>
  <si>
    <t>14.5</t>
  </si>
  <si>
    <t>14.6</t>
  </si>
  <si>
    <t>14.7</t>
  </si>
  <si>
    <t>14.8</t>
  </si>
  <si>
    <t>14.9</t>
  </si>
  <si>
    <t>14.10</t>
  </si>
  <si>
    <t>14.11</t>
  </si>
  <si>
    <t>14.12</t>
  </si>
  <si>
    <t>14.13</t>
  </si>
  <si>
    <t>14.14</t>
  </si>
  <si>
    <t>14.15</t>
  </si>
  <si>
    <t>14.16</t>
  </si>
  <si>
    <t>14.17</t>
  </si>
  <si>
    <t>14.18</t>
  </si>
  <si>
    <t>14.19</t>
  </si>
  <si>
    <t>14.20</t>
  </si>
  <si>
    <t>14.21</t>
  </si>
  <si>
    <t>14.22</t>
  </si>
  <si>
    <t>14.23</t>
  </si>
  <si>
    <t>14.24</t>
  </si>
  <si>
    <t>14.25</t>
  </si>
  <si>
    <t>14.26</t>
  </si>
  <si>
    <t>17.6</t>
  </si>
  <si>
    <t>17.8</t>
  </si>
  <si>
    <t>17.9</t>
  </si>
  <si>
    <t>17.10</t>
  </si>
  <si>
    <t>17.11</t>
  </si>
  <si>
    <t>17.12</t>
  </si>
  <si>
    <t>17.13</t>
  </si>
  <si>
    <t>17.14</t>
  </si>
  <si>
    <t>17.15</t>
  </si>
  <si>
    <t>17.16</t>
  </si>
  <si>
    <t>17.17</t>
  </si>
  <si>
    <t>17.18</t>
  </si>
  <si>
    <t>17.19</t>
  </si>
  <si>
    <t>17.20</t>
  </si>
  <si>
    <t>18.1</t>
  </si>
  <si>
    <t>18.2</t>
  </si>
  <si>
    <t>18.3</t>
  </si>
  <si>
    <t>18.4</t>
  </si>
  <si>
    <t>18.5</t>
  </si>
  <si>
    <t>Total do Item 18.0</t>
  </si>
  <si>
    <t>8.1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</si>
  <si>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</si>
  <si>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</si>
  <si>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</si>
  <si>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</si>
  <si>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</si>
  <si>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</si>
  <si>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</si>
  <si>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</si>
  <si>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</si>
  <si>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TOTAL DO ITEM 5.0</t>
  </si>
  <si>
    <t>5.4</t>
  </si>
  <si>
    <t>5.5</t>
  </si>
  <si>
    <t>Total do Item 4.0</t>
  </si>
  <si>
    <t>5.6</t>
  </si>
  <si>
    <t>5.7</t>
  </si>
  <si>
    <t>5.8</t>
  </si>
  <si>
    <t>5.9</t>
  </si>
  <si>
    <t xml:space="preserve">Item 8 </t>
  </si>
  <si>
    <t>11.6</t>
  </si>
  <si>
    <t>11.7</t>
  </si>
  <si>
    <t>11.8</t>
  </si>
  <si>
    <t>Item 11</t>
  </si>
  <si>
    <t>Item 12</t>
  </si>
  <si>
    <t>Adaptador pvc sold. flanges livres p/ cx.agua 50mm</t>
  </si>
  <si>
    <t>Adaptador pvc sold. flanges livres p/ cx.agua 25mm (3/4)</t>
  </si>
  <si>
    <t>Tubo de PVC soldavel de 25mm,  inclusive conexões</t>
  </si>
  <si>
    <t>Tubo de PVC soldavel de 50mm, inclusive conexões</t>
  </si>
  <si>
    <t xml:space="preserve">Engate flexivel de pvc para lavatório </t>
  </si>
  <si>
    <t>Ducha manual Acqua jet , linha Aquarius, com registro ref.C 2195, marcas de referência Fabrimar, Deca ou Docol</t>
  </si>
  <si>
    <t>Item 13</t>
  </si>
  <si>
    <t>Item 14</t>
  </si>
  <si>
    <t>Tanque duplo de aço inox AISI 304, marcas de referência Fisher (mod TQI-D) Metalpress ou Mekal, inclusive válvulas de metal 1 1/4" e sifão cromado 2", excl. torneiras</t>
  </si>
  <si>
    <t>Chuveiro elétrico tipo ducha Lorenzet ou Corona</t>
  </si>
  <si>
    <t>Ponto de válvula de descarga, inclusive válvula e acabamento anti-vandalismo cromado referência Docol, Fabrimar e Deca</t>
  </si>
  <si>
    <t>Mictório de louça branca, marcas de referência Deca, Celite ou Ideal Standard, inclusive válvula de descarga linha anti vandalismo, marcas de referência Fabrimar, Docol ou Deca e engates e acessórios cromados</t>
  </si>
  <si>
    <t>Ponto com registro de pressão (chuveiro, caixa de descarga, etc...)</t>
  </si>
  <si>
    <t>Ponto para caixa sifonada, inclusive caixa sifonada pvc 150x150x50mm com grelha em pvc</t>
  </si>
  <si>
    <t>Mini-Disjuntor bipolar 40 A, curva C - 5KA 220/127VCA (NBR IEC 60947-2), Ref. Siemens, GE, Schneider</t>
  </si>
  <si>
    <t>Ponto padrão de tomada para chuveiro elétrico - considerando eletroduto PVC rígido de 3/4" inclusive
conexões (9.0m), fio isolado PVC de 6.0mm2 (32.5m) e caixa estampada 4x2" (1 und)</t>
  </si>
  <si>
    <t>Ajudante de eletricista</t>
  </si>
  <si>
    <t>Ar Condicionado 12.000 BTU modelo S4NW12JA3WA Split Hi-Wall Inveter ou Similar</t>
  </si>
  <si>
    <t>RESPONSÁVEL TÉCNICO- CAMILA BOASQUIVES FELIX</t>
  </si>
  <si>
    <t>Comp. 01</t>
  </si>
  <si>
    <t>Projetor em Led</t>
  </si>
  <si>
    <t>Organizador de cabos horizontal, aberto, padrão rack 19"</t>
  </si>
  <si>
    <r>
      <t>Unidade:</t>
    </r>
    <r>
      <rPr>
        <sz val="11"/>
        <color theme="1"/>
        <rFont val="Times New Roman"/>
        <family val="1"/>
      </rPr>
      <t> Und</t>
    </r>
  </si>
  <si>
    <r>
      <t>Fonte:</t>
    </r>
    <r>
      <rPr>
        <sz val="11"/>
        <color theme="1"/>
        <rFont val="Times New Roman"/>
        <family val="1"/>
      </rPr>
      <t xml:space="preserve"> SEINFRA</t>
    </r>
  </si>
  <si>
    <t>COMPOSIÇÃO 09</t>
  </si>
  <si>
    <t xml:space="preserve">CONDULETE DE PVC DE 1", TIPO C - E - LL - LR </t>
  </si>
  <si>
    <t>I0837</t>
  </si>
  <si>
    <t>COMPOSIÇÃO 10</t>
  </si>
  <si>
    <r>
      <t>Fonte:</t>
    </r>
    <r>
      <rPr>
        <sz val="11"/>
        <color theme="1"/>
        <rFont val="Times New Roman"/>
        <family val="1"/>
      </rPr>
      <t> Iopes e Seinfra</t>
    </r>
  </si>
  <si>
    <t>Comp. 09</t>
  </si>
  <si>
    <t>Comp. 02</t>
  </si>
  <si>
    <t>Comp. 03</t>
  </si>
  <si>
    <t>Comp. 04</t>
  </si>
  <si>
    <t>Comp. 05</t>
  </si>
  <si>
    <t>Comp. 06</t>
  </si>
  <si>
    <t>Comp. 07</t>
  </si>
  <si>
    <t>Comp. 08</t>
  </si>
  <si>
    <t>Condulete de PVC de  1" tipo T</t>
  </si>
  <si>
    <t>Comp. 10</t>
  </si>
  <si>
    <t>Condulete de PVC de  1" tipo LR</t>
  </si>
  <si>
    <t>Fornecimento e Instalação de ar condionado 12.000 BTU</t>
  </si>
  <si>
    <t>Fornecimento e Instalação de ar condionado 36.000 BTU</t>
  </si>
  <si>
    <t>Fornecimento e Instalação de ar condionado 48.000 BTU</t>
  </si>
  <si>
    <t>14.27</t>
  </si>
  <si>
    <t>14.28</t>
  </si>
  <si>
    <t>14.29</t>
  </si>
  <si>
    <r>
      <t>Fonte:</t>
    </r>
    <r>
      <rPr>
        <sz val="11"/>
        <color theme="1"/>
        <rFont val="Times New Roman"/>
        <family val="1"/>
      </rPr>
      <t> Seinfra</t>
    </r>
  </si>
  <si>
    <t>Ar Condicionado 36.000 BTU modelo Splint Hi-Wall ou Similar</t>
  </si>
  <si>
    <t>Ar Condicionado 48.000 BTU  Split Hi-Wall Inveter ou Similar</t>
  </si>
  <si>
    <r>
      <t>Fonte:</t>
    </r>
    <r>
      <rPr>
        <sz val="11"/>
        <color theme="1"/>
        <rFont val="Times New Roman"/>
        <family val="1"/>
      </rPr>
      <t> SEINFRA</t>
    </r>
  </si>
  <si>
    <t>Comp. 11</t>
  </si>
  <si>
    <t>Comp. 12</t>
  </si>
  <si>
    <t>Rack para servidor Standart 19" 12u de metal</t>
  </si>
  <si>
    <t>COMPOSIÇÃO 11</t>
  </si>
  <si>
    <t>COMPOSIÇÃO 12</t>
  </si>
  <si>
    <t>14.30</t>
  </si>
  <si>
    <t>14.31</t>
  </si>
  <si>
    <r>
      <t>Item 14.26 :</t>
    </r>
    <r>
      <rPr>
        <sz val="11"/>
        <color theme="1"/>
        <rFont val="Times New Roman"/>
        <family val="1"/>
      </rPr>
      <t xml:space="preserve"> Fornecimento e Instalação de projetor em led </t>
    </r>
  </si>
  <si>
    <r>
      <t>Item 14.29 :</t>
    </r>
    <r>
      <rPr>
        <sz val="11"/>
        <color theme="1"/>
        <rFont val="Times New Roman"/>
        <family val="1"/>
      </rPr>
      <t xml:space="preserve"> Fornecimento e instalação de Ar Condicionado 12.000 BTU </t>
    </r>
  </si>
  <si>
    <r>
      <t>Item 14.30 :</t>
    </r>
    <r>
      <rPr>
        <sz val="11"/>
        <color theme="1"/>
        <rFont val="Times New Roman"/>
        <family val="1"/>
      </rPr>
      <t xml:space="preserve"> Fornecimento e instalação de Ar Condicionado 36.000 BTU </t>
    </r>
  </si>
  <si>
    <r>
      <t>Item 14.31 :</t>
    </r>
    <r>
      <rPr>
        <sz val="11"/>
        <color theme="1"/>
        <rFont val="Times New Roman"/>
        <family val="1"/>
      </rPr>
      <t xml:space="preserve"> Fornecimento e instalação de Ar Condicionado 48.000 BTU </t>
    </r>
  </si>
  <si>
    <r>
      <t xml:space="preserve">Item 17.12 : </t>
    </r>
    <r>
      <rPr>
        <sz val="11"/>
        <color theme="1"/>
        <rFont val="Times New Roman"/>
        <family val="1"/>
      </rPr>
      <t>Rack para servidor Standart 19" 12u de metal</t>
    </r>
  </si>
  <si>
    <r>
      <t>Item 17.13:</t>
    </r>
    <r>
      <rPr>
        <sz val="11"/>
        <color theme="1"/>
        <rFont val="Times New Roman"/>
        <family val="1"/>
      </rPr>
      <t> Fornecimento e Instalação de Patch Panel Cat5e 24 portas Furukawa</t>
    </r>
  </si>
  <si>
    <r>
      <t>Item 17.14 :</t>
    </r>
    <r>
      <rPr>
        <sz val="11"/>
        <color theme="1"/>
        <rFont val="Times New Roman"/>
        <family val="1"/>
      </rPr>
      <t> Switch 24 portas gigabit 2x SFP, Gerenciável</t>
    </r>
  </si>
  <si>
    <r>
      <t>Item 17.15 :</t>
    </r>
    <r>
      <rPr>
        <sz val="11"/>
        <color theme="1"/>
        <rFont val="Times New Roman"/>
        <family val="1"/>
      </rPr>
      <t> Régua de tomada para rack de servidor 19</t>
    </r>
  </si>
  <si>
    <r>
      <t>Item 17.16 :</t>
    </r>
    <r>
      <rPr>
        <sz val="11"/>
        <color theme="1"/>
        <rFont val="Times New Roman"/>
        <family val="1"/>
      </rPr>
      <t> Fornecimento e instalação de roteador wirelles</t>
    </r>
  </si>
  <si>
    <r>
      <t>Item 17.17 :</t>
    </r>
    <r>
      <rPr>
        <sz val="11"/>
        <color theme="1"/>
        <rFont val="Times New Roman"/>
        <family val="1"/>
      </rPr>
      <t> Fornecimento e instalação de Patch Cord Cm Conector RJ-45 5e Azul 2,5 M - 35103604 - FURUKAWA</t>
    </r>
  </si>
  <si>
    <r>
      <t>Item 17.18:</t>
    </r>
    <r>
      <rPr>
        <sz val="11"/>
        <color theme="1"/>
        <rFont val="Times New Roman"/>
        <family val="1"/>
      </rPr>
      <t> ORGANIZADOR DE CABOS HORIZONTAL, ABERTO, PADRÃO RACK 19"</t>
    </r>
  </si>
  <si>
    <r>
      <t>Item 17.19 e 17.20:</t>
    </r>
    <r>
      <rPr>
        <sz val="11"/>
        <color theme="1"/>
        <rFont val="Times New Roman"/>
        <family val="1"/>
      </rPr>
      <t> Fornecimento e Instalação de condulete de PVC de  1" TIPO C - E - LL - LR - T</t>
    </r>
  </si>
  <si>
    <t>Divisória de granito com 3 cm de espessura, assentada com argamassa de cimento e areia no traço 1:3, na cor cinza</t>
  </si>
  <si>
    <t>Quant. Sapatas</t>
  </si>
  <si>
    <t>Prof.</t>
  </si>
  <si>
    <t>Área interna do 1° Pav.</t>
  </si>
  <si>
    <t xml:space="preserve">Altura do aterro </t>
  </si>
  <si>
    <t>Volume total da escavação</t>
  </si>
  <si>
    <t>Volume de concreto das sapatas e pilaretes</t>
  </si>
  <si>
    <t>VIGAS SUPERIORES</t>
  </si>
  <si>
    <t>Fornecimento, preparo e aplicação de concreto Fck=25 MPa (brita 1 e 2) - (5% de perdas já incluído no custo) (M³)</t>
  </si>
  <si>
    <t>CONFORME PROJETO ESTRUTURAL</t>
  </si>
  <si>
    <t>Fôrma de tábua de madeira de 2.5x30.0cm, levando-se em conta utilização 3 vezes (incluindo o material, corte, montagem, escoramento e desforma) (M²)</t>
  </si>
  <si>
    <t>Fornecimento, dobragem e colocação em fôrma, de armadura CA-50 A média, diâmetro de 8.00 mm (KG)</t>
  </si>
  <si>
    <t>Fornecimento, dobragem e colocação em fôrma, de armadura CA-60 B fina, diâmetro de 5.0 mm (KG)</t>
  </si>
  <si>
    <t>Fornecimento, dobragem e colocação em fôrma, de armadura CA-50 A média, diâmetro de 10.0 mm (KG)</t>
  </si>
  <si>
    <t>Pintura impermeabilizante com igolfex ou equivalente a 3 demãos (M²)</t>
  </si>
  <si>
    <t>SUPER-ESTRUTURA - ARRANQUE E PILARES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</si>
  <si>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</si>
  <si>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</si>
  <si>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</si>
  <si>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</si>
  <si>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</si>
  <si>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</si>
  <si>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</si>
  <si>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</si>
  <si>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</si>
  <si>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Laje pré-fabricada treliçada, sobrecarga 300 Kg/m2, vão de 3.5m a 4.3m, capeamento 4cm, esp. 12cm, Fck = 150 Kg/cm2 (M²)</t>
  </si>
  <si>
    <t xml:space="preserve">Mesmo valor do item 11.1 </t>
  </si>
  <si>
    <t>Mesmo valor do emboço item 11.3</t>
  </si>
  <si>
    <t>Mesmo valor do Item  12.1</t>
  </si>
  <si>
    <t>SINAPI</t>
  </si>
  <si>
    <t>Padrão de entrada d'água com caixa termoplástica para hidrômetro de 3/4" - padrão 1B da CESAN.
Instalado embutido na alvenaria. Inclusive tubulação, conexões, registro, tubo camisa e caixa com tampa transparente. Conferir detalhe.</t>
  </si>
  <si>
    <t>Torneira de bóia de PVC, diâm. 1" (25mm)</t>
  </si>
  <si>
    <t>Adaptador PVC soldavel para registro 50mm X 1 1/2"</t>
  </si>
  <si>
    <t>Adaptador PVC soldavel para registro 25MM X 3/4"</t>
  </si>
  <si>
    <t>Curva 90 GRAUS, PVC, soldável, DN 25MM, instalado em ramal ou sub-ramal de água- fornecimento e instalação. AF_12/2014</t>
  </si>
  <si>
    <t>Curva 90 graus, pvc, soldável, DN 50MM, instalado em prumada de água, fornecimento e instalação. AF_12/2014</t>
  </si>
  <si>
    <t>Te, pvc, soldável, DN 50MM, instalado em prumada de água - fornecimento e instalação. AF - 12/2014</t>
  </si>
  <si>
    <t>Te de pvc soldavel de 25 mm</t>
  </si>
  <si>
    <t>Hidrômetro DN 25 (¾ ), 5,0 M³/H fornecimento e instalação. AF_11/2016</t>
  </si>
  <si>
    <t>Válvula de esfera bruta, bronze, roscável, 3/4'', instalada em reservação de água, fornecimento e instalação</t>
  </si>
  <si>
    <t>Válvula de esfera bruta, bronze,roscável, 1 1/2'',instalado em reservação de água,fornecimento e instalação</t>
  </si>
  <si>
    <t>13.27</t>
  </si>
  <si>
    <t>13.28</t>
  </si>
  <si>
    <t>13.29</t>
  </si>
  <si>
    <t>13.30</t>
  </si>
  <si>
    <t>13.31</t>
  </si>
  <si>
    <t>13.32</t>
  </si>
  <si>
    <t>13.33</t>
  </si>
  <si>
    <t>13.34</t>
  </si>
  <si>
    <t>13.35</t>
  </si>
  <si>
    <t>13.36</t>
  </si>
  <si>
    <t>13.37</t>
  </si>
  <si>
    <t>13.38</t>
  </si>
  <si>
    <t>13.39</t>
  </si>
  <si>
    <t>13.40</t>
  </si>
  <si>
    <t>13.41</t>
  </si>
  <si>
    <t>13.42</t>
  </si>
  <si>
    <t>13.43</t>
  </si>
  <si>
    <t>13.44</t>
  </si>
  <si>
    <t xml:space="preserve">Torneira de parede cromada, marcas de referência Fabrimar (linha prática, ref.1157) , Deca ou Docol </t>
  </si>
  <si>
    <t>Cuba louça branca oval, de embutir, Mod. L37, marca de ref. Deca incl. válvula e sifão, exclusive torneira</t>
  </si>
  <si>
    <t>Banheiros</t>
  </si>
  <si>
    <t>Pia em aço inox com 02 cubas nº 1, dimensões 0.60 x 2.50, inclusive válvula tipo americana, exclusive sifão</t>
  </si>
  <si>
    <t>Sifão em PVC para pia de cozinha ou lavatório 1x11/2"</t>
  </si>
  <si>
    <t>Conforme Projeto Hidrosanitário</t>
  </si>
  <si>
    <t>Bacia sifonada de louça branca sem abertura frontal para portadores de necessidades especiais, Vogue Plus Conforto - Linha Conforto, mod P510, incl. assento poliester, ref.AP51,marca de ref. Deca ou equivalente, sem abertura frontal</t>
  </si>
  <si>
    <t>Quadro distrib. energia, embutido ou semi embutido, capac. p/ 34 disj. DIN, c/barram trif. 150A barra. neutro
e terra, fab. em chapa de aço 12 USG com porta, espelho, trinco com fechad ch yale, Ref. QDETG II-34DINCEMAR ou equiv.</t>
  </si>
  <si>
    <t>Mini-Disjuntor tripolar 32 A, curva C - 5KA 220/127VCA (NBR IEC 60947-2), Ref. Siemens, GE, Schneider ou equivalente</t>
  </si>
  <si>
    <t>Luminaria embutir compl.,corpo ch. aço pintada branca,refletor aletas parabólicas alum.alta pureza e
refletância,2 lâmp.fluor.tubulares de 16W/127V, reator duplo 127V, part.ráp.AFP, soq. antivib.,ref. CAA01-
E216 Lumicenter ou equivalente</t>
  </si>
  <si>
    <t>Luminaria embutir compl.,corpo ch. aço pintada branca,refletor, aletas parabólicas alum.alta pureza e
refletância,2 lâmp. fluor.tubulares de 32W/127V, c/ reator duplo 127V, par.ráp.AFP, soq. antivib.,ref. CAA01- E232 Lumicenter ou equivalente</t>
  </si>
  <si>
    <t>Item 15</t>
  </si>
  <si>
    <t>Conforme Projeto Incêndio</t>
  </si>
  <si>
    <t>Placa de sinalização de segurança CODIGO 14 - 315/158(NBR 13.434); CÓDIGO S3(NT 14/2010-ES) ("SAIDA DE EMERGÊNCIA" - seta vertical)</t>
  </si>
  <si>
    <t>Item 16</t>
  </si>
  <si>
    <t>Conforme Projeto de SPDA</t>
  </si>
  <si>
    <t>Item 17</t>
  </si>
  <si>
    <t>Item 18</t>
  </si>
  <si>
    <t>DRENAGEM DO PATIO E DOS ARES CONDICIONADOS</t>
  </si>
  <si>
    <t>Tubo de PVC rígido soldável marrom, diâm. 25mm (3/4"), inclusive conexões</t>
  </si>
  <si>
    <t>Caixa de inspeção em alv. bloco concreto 9x19x39cm, dim. 60x60cm e Hmáx=1m, c/ tampa de ferro fundido
40x40cm, lastro de concreto esp.10cm, revest. interno c/ chapisco e reboco impermeabiliz, incl. escavação,
reaterro e enchimento</t>
  </si>
  <si>
    <t>ITEM 19.0</t>
  </si>
  <si>
    <t>Caixa para ralo com grelha fofo 135 kg de alvenaria tijolo maciço (7X10X20) paredes de uma vez (0.20 M) de 0.90X1.20X1.50 M (externa) com argamassas 1:4 cimento:areia, base conc FCK=10 mpa, exclusive escavação e reaterro</t>
  </si>
  <si>
    <t>Escavação manual em material de 1a. categoria, até 1.50 m de profundidade</t>
  </si>
  <si>
    <t>Profundidade</t>
  </si>
  <si>
    <t>Quant. Caixas</t>
  </si>
  <si>
    <t>Detalhamento da rede no projeto arquitetônico</t>
  </si>
  <si>
    <t>Item 19</t>
  </si>
  <si>
    <t>19.1</t>
  </si>
  <si>
    <t>19.2</t>
  </si>
  <si>
    <t>19.3</t>
  </si>
  <si>
    <t>19.4</t>
  </si>
  <si>
    <t>19.5</t>
  </si>
  <si>
    <t>19.6</t>
  </si>
  <si>
    <t>19.7</t>
  </si>
  <si>
    <t>19.8</t>
  </si>
  <si>
    <t>Total do Item 19.0</t>
  </si>
  <si>
    <t>Banheiros PNE</t>
  </si>
  <si>
    <t>Considerando 2 peças por metro, 10 metros por torre totalizando 5 torres - 5 x 2 x 10 = 100 m</t>
  </si>
  <si>
    <t>Bacia sifonada de louça branca com caixa acoplada, inclusive acessórios</t>
  </si>
  <si>
    <t xml:space="preserve">Torneira para lavatório linha anti-vandalismo, marcas de referência Fabrimar, Deca ou Docol </t>
  </si>
  <si>
    <t xml:space="preserve">Registro de gaveta com canopla cromada diam. 25mm (1"), marcas de referência Fabrimar, Deca ou Docol </t>
  </si>
  <si>
    <t>Registro de gaveta com canopla cromada, diam. 40mm (11/2"), marcas de referência Fabrimar, Deca ou
Docol</t>
  </si>
  <si>
    <t xml:space="preserve">Registro de pressão com canopla cromada diam. 20mm (3/4"), marcas de referência Fabrimar, Deca ou Docol
</t>
  </si>
  <si>
    <t>S1=S5=S15=S16=S21=S36=S40</t>
  </si>
  <si>
    <t>S2=S3=S6=S12=S13=S19=S26=S32</t>
  </si>
  <si>
    <t>S4=S8=S10=S29</t>
  </si>
  <si>
    <t>S7=S9=S14=S23=S25=S28=S30=S31=S34=S38</t>
  </si>
  <si>
    <t>S11</t>
  </si>
  <si>
    <t>S17=S24=S39=S41=S42</t>
  </si>
  <si>
    <t>S18=S35</t>
  </si>
  <si>
    <t>S20</t>
  </si>
  <si>
    <t>S22=S37</t>
  </si>
  <si>
    <t>S27=S33</t>
  </si>
  <si>
    <t xml:space="preserve">FUNDAÇÃO - SAPATAS </t>
  </si>
  <si>
    <t>INFRA-ESTRUTURA - VIGAS TÉRREO</t>
  </si>
  <si>
    <t>320,35*0,75=240,26</t>
  </si>
  <si>
    <t>Fornecimento, dobragem e colocação em fôrma, de armadura CA-50 A média, diâmetro de 12.5 mm</t>
  </si>
  <si>
    <t>Fornecimento, dobragem e colocação em fôrma, de armadura CA-50 A média, diâmetro de 6.3 mm</t>
  </si>
  <si>
    <t>5.19</t>
  </si>
  <si>
    <t>5.20</t>
  </si>
  <si>
    <t>5.21</t>
  </si>
  <si>
    <t>5.22</t>
  </si>
  <si>
    <t>5.23</t>
  </si>
  <si>
    <t>Frente</t>
  </si>
  <si>
    <t>20+20</t>
  </si>
  <si>
    <t xml:space="preserve">Laterais </t>
  </si>
  <si>
    <t>Fornecimento, dobragem e colocação em fôrma, de armadura CA-50 A média, diâmetro de 6.3 mm (KG)</t>
  </si>
  <si>
    <t>Área Construída</t>
  </si>
  <si>
    <t>Área do Lote</t>
  </si>
  <si>
    <t>13.45</t>
  </si>
  <si>
    <t>Registro de pressão com canopla cromada diam. 20mm (3/4"), marcas de referência Fabrimar, Deca ou Docol</t>
  </si>
  <si>
    <t>Bicicletário em tubo de ferro galvanizado 1" e ferro liso 1/2", inclusive pintura, conforme projeto padrão
SEDU</t>
  </si>
  <si>
    <t>Divisórias das portas de acesso aos vasos e Mictórios</t>
  </si>
  <si>
    <t>RESPONSÁVEL TÉCNICO  - CAMILA BOASQUIVES FELIX</t>
  </si>
  <si>
    <t xml:space="preserve">TIPO DE OBRA : Construção do Centro de Referência Especializado de Assistência Social - CREAS </t>
  </si>
  <si>
    <t>LOCAL : Avenida Santa Teresinha, s/n, Bairro São José, Baixo Guandu/ES</t>
  </si>
  <si>
    <t>RESPONSÁVEL TÉCNICO - CAMILA BOASQUIVES FÉLIX</t>
  </si>
  <si>
    <t>ENGENHEIRA CIVIL- CREA ES-011652/D</t>
  </si>
  <si>
    <t>ESTRUTURA/FUNDAÇÃO</t>
  </si>
  <si>
    <t xml:space="preserve"> 4 vezes ao mês durante 5 meses</t>
  </si>
  <si>
    <t xml:space="preserve">04 dias / 30 dias </t>
  </si>
  <si>
    <r>
      <t xml:space="preserve">BDI: </t>
    </r>
    <r>
      <rPr>
        <sz val="14"/>
        <color theme="1"/>
        <rFont val="Arial"/>
        <family val="2"/>
      </rPr>
      <t>31,96</t>
    </r>
    <r>
      <rPr>
        <b/>
        <sz val="14"/>
        <color theme="1"/>
        <rFont val="Arial"/>
        <family val="2"/>
      </rPr>
      <t xml:space="preserve"> %</t>
    </r>
  </si>
  <si>
    <t>Placa de obra nas dimensões de 2.0 x 4.0 m, padrão IOPES</t>
  </si>
  <si>
    <t xml:space="preserve">considera-se a extensão total das vigas baldrame e multiplica por 0,75m (dois lados de 0,30m e topo de 0,15m) e soma com o perímetro de alvenaria do aterro multiplicado por 0,60 m (lado interno e externo - 0,30 cada lado), medidas retiradas no projeto estrutural - prancha 02/04 - Considerando toda edificação e muro. </t>
  </si>
  <si>
    <t>240,26*0,60= 144,16</t>
  </si>
  <si>
    <t>Espelho para banheiros espessura 4 mm, incluindo chapa compensada 10 mm, moldura de alumínio em perfil L 3/4", fixado com parafusos cromados</t>
  </si>
  <si>
    <t xml:space="preserve">Saboneteira plástica tipo dispenser para sabonete líquido com reservatório 800 a 1500 ml, inclusive fixação. AF_01/2020 </t>
  </si>
  <si>
    <t xml:space="preserve">Toalheiro Plástico tipo dispenser para papel toalha,  incluso fixação </t>
  </si>
  <si>
    <t xml:space="preserve">Dispenser plástico para papel higiênico 300m a 500m , incluso fixação </t>
  </si>
  <si>
    <r>
      <t>Fonte:</t>
    </r>
    <r>
      <rPr>
        <sz val="11"/>
        <color theme="1"/>
        <rFont val="Times New Roman"/>
        <family val="1"/>
      </rPr>
      <t> SINAPI</t>
    </r>
  </si>
  <si>
    <t>Encanador ou bombeiro hidráulico com encargos complementares</t>
  </si>
  <si>
    <t>Servente com encargos complementares</t>
  </si>
  <si>
    <t>RESPONSÁVEL TÉCNICO  -  CAMILA BOASQUIVES FELIX</t>
  </si>
  <si>
    <t>RESPONSÁVEL TÉCNICO -  CAMILA BOASQUIVES FELIX</t>
  </si>
  <si>
    <t>COMP. 13</t>
  </si>
  <si>
    <t>COMP. 14</t>
  </si>
  <si>
    <t>COMPOSIÇÃO 13</t>
  </si>
  <si>
    <t>COMPOSIÇÃO 14</t>
  </si>
  <si>
    <t>19.9</t>
  </si>
  <si>
    <t>19.10</t>
  </si>
  <si>
    <t>19.11</t>
  </si>
  <si>
    <t>19.12</t>
  </si>
  <si>
    <t>19.13</t>
  </si>
  <si>
    <r>
      <t>Item 19.11 :</t>
    </r>
    <r>
      <rPr>
        <sz val="11"/>
        <color theme="1"/>
        <rFont val="Times New Roman"/>
        <family val="1"/>
      </rPr>
      <t xml:space="preserve"> Toalheiro Plástico tipo dispenser para papel toalha,  incluso fixação </t>
    </r>
  </si>
  <si>
    <r>
      <t>Item 19.12 :</t>
    </r>
    <r>
      <rPr>
        <sz val="11"/>
        <color theme="1"/>
        <rFont val="Times New Roman"/>
        <family val="1"/>
      </rPr>
      <t xml:space="preserve"> Dispenser plástico para papel higiênico 300m a 500m , incluso fixação </t>
    </r>
  </si>
  <si>
    <t xml:space="preserve">Local </t>
  </si>
  <si>
    <t xml:space="preserve">Dispenser plástico para papel higiênico 300m a 500m , incluso fixação - </t>
  </si>
  <si>
    <t>Banheiro PNE</t>
  </si>
  <si>
    <t>Banh. Internos e externos</t>
  </si>
  <si>
    <t>Banheiros internos e externos</t>
  </si>
  <si>
    <t>13.46</t>
  </si>
  <si>
    <t>Caixa sifonada, PVC, DN 150 X 185 X 75 MM, fornecida e instalada em ramais de encaminhamento de água pluvial. AF_12/2014</t>
  </si>
  <si>
    <t>13.47</t>
  </si>
  <si>
    <t>Registro de esfera c/ borboleta 3/4" br 33 TIGRE</t>
  </si>
  <si>
    <t>13.48</t>
  </si>
  <si>
    <t>13.49</t>
  </si>
  <si>
    <t>13.50</t>
  </si>
  <si>
    <t>13.51</t>
  </si>
  <si>
    <t>13.52</t>
  </si>
  <si>
    <t>13.53</t>
  </si>
  <si>
    <t>Tubo PVC rígido para esgoto no diâmetro de 150mm incluindo escavação e aterro com areia</t>
  </si>
  <si>
    <t>13.54</t>
  </si>
  <si>
    <t>13.55</t>
  </si>
  <si>
    <t>Tubo PVC rígido para esgoto no diâmetro de  100mm incluindo escavação e aterro com areia</t>
  </si>
  <si>
    <t>Tubo de PVC rígido soldável branco, para esgoto, diâmetro 40mm (1 1/2"), inclusive conexões</t>
  </si>
  <si>
    <t>13.56</t>
  </si>
  <si>
    <t>13.57</t>
  </si>
  <si>
    <t xml:space="preserve">Tubo de PVC rígido soldável branco, para esgoto, diâmetro 50mm (2"), inclusive conexões </t>
  </si>
  <si>
    <t>Tubo de PVC rígido soldável branco, para esgoto, diâmetro 75mm (3"), inclusive conexões</t>
  </si>
  <si>
    <t>13.58</t>
  </si>
  <si>
    <t>13.59</t>
  </si>
  <si>
    <t>13.60</t>
  </si>
  <si>
    <t>13.61</t>
  </si>
  <si>
    <t>Joelho 90 de pvc soldavel de 25MM</t>
  </si>
  <si>
    <t>Bucha de redução pvc soldavel longa 32X25MM</t>
  </si>
  <si>
    <t>Bucha de redução pvc soldavel longa 50X32MM</t>
  </si>
  <si>
    <t>União, pvc, soldável, DN 50MM, instalado em prumada de água -  fornecimento e instalação. AF_12/2014</t>
  </si>
  <si>
    <t>Joelho 90 graus com bucha de latão, pvc, soldável, DN 25MM, X 1/2 instalado em ramal ou sub-ramal de água - fornecimento e instalação. AF_12/2014</t>
  </si>
  <si>
    <t>Joelho 90 graus com bucha de latão, pvc, soldável, DN 25MM, X 3/4 instalado em ramal ou sub-ramal de água - fornecimento e instalação. AF_12/2014</t>
  </si>
  <si>
    <t>Tê de redução, pvc, soldável, DN 50MM X 25MM, instalado em prumada de água - fornecimento e instalação. AF_12/2014</t>
  </si>
  <si>
    <t>Junção simples, pvc, serie normal, esgoto predial, DN 100 X 100 MM, junta elástica, fornecido e instalado em ramal de descarga ou ramal de esgoto sanitário. AF_12/2014</t>
  </si>
  <si>
    <t>Joelho 90 c/ visita pvc esgoto 100X50MM</t>
  </si>
  <si>
    <t>Joelho 45 graus, pvc, serie normal, esgoto predial, DN 100 MM, junta elástica, fornecido e instalado em prumada de esgoto sanitário ou ventilação. AF_12/2014</t>
  </si>
  <si>
    <r>
      <t>Data de ref.: OUTUBRO</t>
    </r>
    <r>
      <rPr>
        <sz val="14"/>
        <color theme="1"/>
        <rFont val="Arial"/>
        <family val="2"/>
      </rPr>
      <t>/2021</t>
    </r>
  </si>
  <si>
    <t>Luminaria embutir compl., corpo ch. aço pintada branca, refletor, aletas parabólicas alum.alta pureza e refletância inclusive 2 lâmpadas LED T8 18W temp. de cor 5000k c/ 1,20m - Ref. CE232AL-N - AMES, 900
- LUMAVI -LDEF 2X32W - LUMILUZ OU EQUIVALENTE</t>
  </si>
  <si>
    <t>I2543</t>
  </si>
  <si>
    <t>I0042</t>
  </si>
  <si>
    <t>I2391</t>
  </si>
  <si>
    <t>I2312</t>
  </si>
  <si>
    <t>Luminaria embutir compl., corpo ch. aço pintada branca, refletor aletas parabólicas alum.alta pureza e
refletância inclusive 2 lâmpadas LED T8 9W temp. de cor 5000k c/ 60cm - REF. CE216AL-N - AMES, 901 -
LUMAVI OU EQUIVALENTE</t>
  </si>
  <si>
    <t>PAPELEIRA DE PAREDE EM METAL CROMADO SEM TAMPA, INCLUSO FIXAÇÃO. AF_01</t>
  </si>
  <si>
    <t>TOALHEIRO PLASTICO TIPO DISPENSER PARA PAPEL TOALHA INTERFOLHADO</t>
  </si>
  <si>
    <t>PAPELEIRA PLASTICA TIPO DISPENSER PARA PAPEL HIGIENICO ROLAO</t>
  </si>
  <si>
    <t>I1088</t>
  </si>
  <si>
    <t xml:space="preserve">Eletrotécnico Montador </t>
  </si>
  <si>
    <t>Condulete de PVC de  1" tipo T LR</t>
  </si>
  <si>
    <t>BAIXO GUANDU, JANEIRO DE 2022</t>
  </si>
  <si>
    <r>
      <rPr>
        <b/>
        <sz val="14"/>
        <color theme="1"/>
        <rFont val="Arial"/>
        <family val="2"/>
      </rPr>
      <t>Ref.:</t>
    </r>
    <r>
      <rPr>
        <sz val="14"/>
        <color theme="1"/>
        <rFont val="Arial"/>
        <family val="2"/>
      </rPr>
      <t xml:space="preserve"> SEMOBI/DER (Desonerado) / SINAPI/SEINFRA</t>
    </r>
  </si>
  <si>
    <r>
      <rPr>
        <b/>
        <sz val="14"/>
        <color theme="1"/>
        <rFont val="Arial"/>
        <family val="2"/>
      </rPr>
      <t>Data de ref</t>
    </r>
    <r>
      <rPr>
        <sz val="14"/>
        <color theme="1"/>
        <rFont val="Arial"/>
        <family val="2"/>
      </rPr>
      <t>.: OUTUBRO/2021</t>
    </r>
  </si>
  <si>
    <t>BDI  31,96 %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</si>
</sst>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%"/>
    <numFmt numFmtId="165" formatCode="0.000"/>
    <numFmt numFmtId="166" formatCode="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i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b/>
      <sz val="18"/>
      <color theme="1"/>
      <name val="Arial"/>
      <family val="2"/>
    </font>
    <font>
      <b/>
      <sz val="11"/>
      <color theme="1"/>
      <name val="Calibri"/>
      <family val="2"/>
      <scheme val="minor"/>
    </font>
    <font>
      <sz val="14"/>
      <name val="Arial"/>
      <family val="2"/>
    </font>
    <font>
      <b/>
      <u/>
      <sz val="14"/>
      <name val="Arial"/>
      <family val="2"/>
    </font>
    <font>
      <b/>
      <sz val="10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name val="Arial"/>
      <family val="2"/>
    </font>
    <font>
      <sz val="8"/>
      <name val="Calibri"/>
      <family val="2"/>
      <scheme val="minor"/>
    </font>
    <font>
      <b/>
      <sz val="16"/>
      <color theme="1"/>
      <name val="Times New Roman"/>
      <family val="1"/>
    </font>
    <font>
      <b/>
      <sz val="24"/>
      <color theme="1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CCCCCC"/>
        <bgColor rgb="FFCCCCCC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rgb="FF666666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FCFCF"/>
        <bgColor indexed="64"/>
      </patternFill>
    </fill>
    <fill>
      <patternFill patternType="solid">
        <fgColor theme="4" tint="0.39997558519241921"/>
        <bgColor rgb="FFCCCCCC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1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3" fontId="2" fillId="0" borderId="1" xfId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3" fontId="2" fillId="0" borderId="1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/>
    <xf numFmtId="43" fontId="0" fillId="0" borderId="0" xfId="0" applyNumberFormat="1"/>
    <xf numFmtId="4" fontId="0" fillId="0" borderId="0" xfId="0" applyNumberFormat="1"/>
    <xf numFmtId="0" fontId="2" fillId="0" borderId="1" xfId="0" applyFont="1" applyBorder="1" applyAlignment="1">
      <alignment horizontal="center" vertical="center"/>
    </xf>
    <xf numFmtId="43" fontId="3" fillId="4" borderId="1" xfId="1" applyFont="1" applyFill="1" applyBorder="1" applyAlignment="1">
      <alignment horizontal="center" vertical="center"/>
    </xf>
    <xf numFmtId="43" fontId="3" fillId="2" borderId="1" xfId="1" applyFont="1" applyFill="1" applyBorder="1" applyAlignment="1">
      <alignment horizontal="center" vertical="center"/>
    </xf>
    <xf numFmtId="43" fontId="2" fillId="0" borderId="0" xfId="0" applyNumberFormat="1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9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/>
    <xf numFmtId="0" fontId="12" fillId="0" borderId="0" xfId="0" applyFont="1" applyBorder="1"/>
    <xf numFmtId="165" fontId="2" fillId="0" borderId="0" xfId="0" applyNumberFormat="1" applyFont="1"/>
    <xf numFmtId="43" fontId="2" fillId="0" borderId="0" xfId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/>
    <xf numFmtId="0" fontId="8" fillId="6" borderId="1" xfId="0" applyFont="1" applyFill="1" applyBorder="1" applyAlignment="1">
      <alignment horizontal="center" vertical="center"/>
    </xf>
    <xf numFmtId="10" fontId="8" fillId="3" borderId="1" xfId="2" applyNumberFormat="1" applyFont="1" applyFill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43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3" fillId="0" borderId="1" xfId="0" applyFont="1" applyBorder="1"/>
    <xf numFmtId="43" fontId="8" fillId="0" borderId="1" xfId="1" applyFont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/>
    </xf>
    <xf numFmtId="10" fontId="8" fillId="3" borderId="1" xfId="0" applyNumberFormat="1" applyFont="1" applyFill="1" applyBorder="1" applyAlignment="1">
      <alignment horizontal="center" vertical="center"/>
    </xf>
    <xf numFmtId="4" fontId="8" fillId="5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43" fontId="8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2" fontId="2" fillId="0" borderId="0" xfId="0" applyNumberFormat="1" applyFo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17" fillId="11" borderId="12" xfId="0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0" fillId="0" borderId="1" xfId="0" applyBorder="1"/>
    <xf numFmtId="43" fontId="0" fillId="0" borderId="1" xfId="1" applyFont="1" applyBorder="1"/>
    <xf numFmtId="43" fontId="20" fillId="0" borderId="26" xfId="1" applyFont="1" applyBorder="1"/>
    <xf numFmtId="0" fontId="17" fillId="0" borderId="1" xfId="0" applyFont="1" applyBorder="1" applyAlignment="1">
      <alignment horizontal="center"/>
    </xf>
    <xf numFmtId="2" fontId="19" fillId="0" borderId="1" xfId="0" applyNumberFormat="1" applyFont="1" applyBorder="1" applyAlignment="1">
      <alignment horizontal="center"/>
    </xf>
    <xf numFmtId="43" fontId="20" fillId="0" borderId="26" xfId="1" applyFont="1" applyBorder="1" applyAlignment="1">
      <alignment horizontal="center"/>
    </xf>
    <xf numFmtId="43" fontId="20" fillId="0" borderId="1" xfId="1" applyFont="1" applyBorder="1" applyAlignment="1">
      <alignment horizontal="center"/>
    </xf>
    <xf numFmtId="0" fontId="18" fillId="12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7" fillId="12" borderId="1" xfId="0" applyFont="1" applyFill="1" applyBorder="1" applyAlignment="1">
      <alignment horizontal="center"/>
    </xf>
    <xf numFmtId="0" fontId="20" fillId="12" borderId="1" xfId="0" applyFont="1" applyFill="1" applyBorder="1" applyAlignment="1">
      <alignment horizontal="center" vertical="center"/>
    </xf>
    <xf numFmtId="0" fontId="17" fillId="11" borderId="29" xfId="0" applyFont="1" applyFill="1" applyBorder="1" applyAlignment="1">
      <alignment horizontal="center"/>
    </xf>
    <xf numFmtId="0" fontId="19" fillId="0" borderId="1" xfId="0" applyFont="1" applyBorder="1"/>
    <xf numFmtId="0" fontId="17" fillId="0" borderId="1" xfId="0" applyFont="1" applyBorder="1"/>
    <xf numFmtId="2" fontId="20" fillId="0" borderId="1" xfId="0" applyNumberFormat="1" applyFont="1" applyBorder="1" applyAlignment="1">
      <alignment horizontal="right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vertical="center" wrapText="1"/>
    </xf>
    <xf numFmtId="0" fontId="19" fillId="0" borderId="3" xfId="0" applyFont="1" applyBorder="1" applyAlignment="1">
      <alignment vertical="center" wrapText="1"/>
    </xf>
    <xf numFmtId="0" fontId="19" fillId="0" borderId="4" xfId="0" applyFont="1" applyBorder="1" applyAlignment="1">
      <alignment vertical="center" wrapText="1"/>
    </xf>
    <xf numFmtId="0" fontId="20" fillId="0" borderId="30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43" fontId="20" fillId="0" borderId="1" xfId="1" applyFont="1" applyBorder="1"/>
    <xf numFmtId="0" fontId="19" fillId="0" borderId="4" xfId="0" applyFont="1" applyBorder="1" applyAlignment="1">
      <alignment horizontal="center"/>
    </xf>
    <xf numFmtId="2" fontId="19" fillId="0" borderId="4" xfId="0" applyNumberFormat="1" applyFont="1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12" borderId="1" xfId="0" applyFont="1" applyFill="1" applyBorder="1" applyAlignment="1">
      <alignment horizontal="left"/>
    </xf>
    <xf numFmtId="0" fontId="17" fillId="12" borderId="12" xfId="0" applyFont="1" applyFill="1" applyBorder="1" applyAlignment="1">
      <alignment horizontal="center"/>
    </xf>
    <xf numFmtId="0" fontId="17" fillId="12" borderId="3" xfId="0" applyFont="1" applyFill="1" applyBorder="1" applyAlignment="1">
      <alignment horizontal="center"/>
    </xf>
    <xf numFmtId="0" fontId="17" fillId="12" borderId="4" xfId="0" applyFont="1" applyFill="1" applyBorder="1" applyAlignment="1">
      <alignment horizontal="center"/>
    </xf>
    <xf numFmtId="0" fontId="18" fillId="12" borderId="12" xfId="0" applyFont="1" applyFill="1" applyBorder="1" applyAlignment="1">
      <alignment horizontal="center"/>
    </xf>
    <xf numFmtId="0" fontId="17" fillId="12" borderId="9" xfId="0" applyFont="1" applyFill="1" applyBorder="1" applyAlignment="1">
      <alignment horizontal="left"/>
    </xf>
    <xf numFmtId="0" fontId="18" fillId="0" borderId="12" xfId="0" applyFont="1" applyBorder="1" applyAlignment="1">
      <alignment horizontal="center" vertical="center"/>
    </xf>
    <xf numFmtId="0" fontId="19" fillId="0" borderId="1" xfId="0" applyFont="1" applyBorder="1" applyAlignment="1">
      <alignment vertical="center"/>
    </xf>
    <xf numFmtId="0" fontId="19" fillId="0" borderId="12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0" fillId="0" borderId="1" xfId="0" applyFont="1" applyBorder="1"/>
    <xf numFmtId="0" fontId="18" fillId="0" borderId="10" xfId="0" applyFont="1" applyBorder="1" applyAlignment="1">
      <alignment horizontal="center" vertical="center" wrapText="1"/>
    </xf>
    <xf numFmtId="2" fontId="17" fillId="0" borderId="1" xfId="0" applyNumberFormat="1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2" fontId="18" fillId="0" borderId="1" xfId="0" applyNumberFormat="1" applyFont="1" applyBorder="1" applyAlignment="1">
      <alignment horizontal="center" vertical="center" wrapText="1"/>
    </xf>
    <xf numFmtId="2" fontId="18" fillId="0" borderId="1" xfId="0" applyNumberFormat="1" applyFont="1" applyBorder="1" applyAlignment="1">
      <alignment horizontal="center" vertical="center"/>
    </xf>
    <xf numFmtId="43" fontId="18" fillId="0" borderId="1" xfId="1" applyFont="1" applyFill="1" applyBorder="1" applyAlignment="1">
      <alignment horizontal="center" vertical="center"/>
    </xf>
    <xf numFmtId="43" fontId="18" fillId="0" borderId="1" xfId="1" applyFont="1" applyFill="1" applyBorder="1" applyAlignment="1">
      <alignment horizontal="center" vertical="center" wrapText="1"/>
    </xf>
    <xf numFmtId="2" fontId="19" fillId="0" borderId="1" xfId="0" applyNumberFormat="1" applyFont="1" applyBorder="1"/>
    <xf numFmtId="0" fontId="18" fillId="0" borderId="10" xfId="0" applyFont="1" applyBorder="1" applyAlignment="1">
      <alignment horizontal="center" vertical="center" wrapText="1"/>
    </xf>
    <xf numFmtId="43" fontId="19" fillId="0" borderId="1" xfId="1" applyFont="1" applyBorder="1"/>
    <xf numFmtId="2" fontId="20" fillId="0" borderId="1" xfId="0" applyNumberFormat="1" applyFont="1" applyBorder="1"/>
    <xf numFmtId="0" fontId="18" fillId="0" borderId="1" xfId="0" applyFont="1" applyBorder="1" applyAlignment="1">
      <alignment horizontal="center" vertical="center"/>
    </xf>
    <xf numFmtId="0" fontId="18" fillId="12" borderId="1" xfId="0" applyFont="1" applyFill="1" applyBorder="1" applyAlignment="1">
      <alignment horizontal="center" vertical="center"/>
    </xf>
    <xf numFmtId="0" fontId="2" fillId="12" borderId="4" xfId="0" applyFont="1" applyFill="1" applyBorder="1" applyAlignment="1">
      <alignment vertical="center" wrapText="1"/>
    </xf>
    <xf numFmtId="43" fontId="2" fillId="12" borderId="1" xfId="1" applyFont="1" applyFill="1" applyBorder="1" applyAlignment="1">
      <alignment horizontal="center" vertical="center"/>
    </xf>
    <xf numFmtId="43" fontId="2" fillId="12" borderId="2" xfId="1" applyFont="1" applyFill="1" applyBorder="1" applyAlignment="1">
      <alignment horizontal="center" vertical="center"/>
    </xf>
    <xf numFmtId="0" fontId="17" fillId="12" borderId="1" xfId="0" applyFont="1" applyFill="1" applyBorder="1" applyAlignment="1">
      <alignment horizontal="right"/>
    </xf>
    <xf numFmtId="0" fontId="18" fillId="0" borderId="12" xfId="0" applyFont="1" applyBorder="1" applyAlignment="1">
      <alignment horizontal="center" vertical="center"/>
    </xf>
    <xf numFmtId="0" fontId="17" fillId="12" borderId="1" xfId="0" applyFont="1" applyFill="1" applyBorder="1"/>
    <xf numFmtId="0" fontId="18" fillId="0" borderId="1" xfId="0" applyFont="1" applyBorder="1" applyAlignment="1">
      <alignment vertical="center" wrapText="1"/>
    </xf>
    <xf numFmtId="0" fontId="18" fillId="12" borderId="1" xfId="0" applyFont="1" applyFill="1" applyBorder="1" applyAlignment="1">
      <alignment horizontal="center" vertical="center" wrapText="1"/>
    </xf>
    <xf numFmtId="2" fontId="20" fillId="0" borderId="1" xfId="0" applyNumberFormat="1" applyFont="1" applyBorder="1" applyAlignment="1">
      <alignment horizontal="center"/>
    </xf>
    <xf numFmtId="0" fontId="18" fillId="0" borderId="1" xfId="0" applyFont="1" applyBorder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43" fontId="20" fillId="0" borderId="0" xfId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11" borderId="1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vertical="center"/>
    </xf>
    <xf numFmtId="0" fontId="2" fillId="11" borderId="4" xfId="0" applyFont="1" applyFill="1" applyBorder="1" applyAlignment="1">
      <alignment vertical="center"/>
    </xf>
    <xf numFmtId="2" fontId="3" fillId="11" borderId="1" xfId="0" applyNumberFormat="1" applyFont="1" applyFill="1" applyBorder="1" applyAlignment="1">
      <alignment horizontal="center" vertical="center"/>
    </xf>
    <xf numFmtId="0" fontId="2" fillId="12" borderId="2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18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12" borderId="2" xfId="0" applyFont="1" applyFill="1" applyBorder="1" applyAlignment="1">
      <alignment horizontal="left" vertical="center" wrapText="1"/>
    </xf>
    <xf numFmtId="0" fontId="18" fillId="12" borderId="3" xfId="0" applyFont="1" applyFill="1" applyBorder="1" applyAlignment="1">
      <alignment horizontal="left" vertical="center" wrapText="1"/>
    </xf>
    <xf numFmtId="0" fontId="18" fillId="12" borderId="4" xfId="0" applyFont="1" applyFill="1" applyBorder="1" applyAlignment="1">
      <alignment horizontal="left" vertical="center" wrapText="1"/>
    </xf>
    <xf numFmtId="0" fontId="20" fillId="0" borderId="4" xfId="0" applyFont="1" applyBorder="1" applyAlignment="1">
      <alignment horizontal="center" vertical="center"/>
    </xf>
    <xf numFmtId="2" fontId="19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2" fontId="20" fillId="0" borderId="4" xfId="0" applyNumberFormat="1" applyFont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17" fillId="0" borderId="8" xfId="0" applyFont="1" applyFill="1" applyBorder="1" applyAlignment="1">
      <alignment horizontal="left"/>
    </xf>
    <xf numFmtId="0" fontId="17" fillId="0" borderId="9" xfId="0" applyFont="1" applyFill="1" applyBorder="1" applyAlignment="1">
      <alignment horizontal="left"/>
    </xf>
    <xf numFmtId="0" fontId="17" fillId="0" borderId="10" xfId="0" applyFont="1" applyFill="1" applyBorder="1" applyAlignment="1">
      <alignment horizontal="left"/>
    </xf>
    <xf numFmtId="0" fontId="17" fillId="0" borderId="1" xfId="0" applyFont="1" applyFill="1" applyBorder="1" applyAlignment="1">
      <alignment horizontal="center"/>
    </xf>
    <xf numFmtId="2" fontId="18" fillId="0" borderId="1" xfId="0" applyNumberFormat="1" applyFont="1" applyFill="1" applyBorder="1" applyAlignment="1">
      <alignment horizontal="center"/>
    </xf>
    <xf numFmtId="2" fontId="17" fillId="0" borderId="1" xfId="0" applyNumberFormat="1" applyFont="1" applyFill="1" applyBorder="1" applyAlignment="1">
      <alignment horizontal="center"/>
    </xf>
    <xf numFmtId="2" fontId="17" fillId="0" borderId="10" xfId="0" applyNumberFormat="1" applyFont="1" applyFill="1" applyBorder="1" applyAlignment="1">
      <alignment horizontal="center"/>
    </xf>
    <xf numFmtId="0" fontId="17" fillId="12" borderId="8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 vertical="center"/>
    </xf>
    <xf numFmtId="2" fontId="18" fillId="12" borderId="1" xfId="0" applyNumberFormat="1" applyFont="1" applyFill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8" fillId="0" borderId="1" xfId="0" applyFont="1" applyFill="1" applyBorder="1" applyAlignment="1">
      <alignment horizontal="center" wrapText="1"/>
    </xf>
    <xf numFmtId="2" fontId="19" fillId="0" borderId="1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11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9" fillId="0" borderId="2" xfId="0" applyFont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9" fillId="0" borderId="1" xfId="0" applyFont="1" applyBorder="1" applyAlignment="1">
      <alignment horizontal="left" wrapText="1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12" borderId="2" xfId="0" applyFont="1" applyFill="1" applyBorder="1" applyAlignment="1">
      <alignment horizontal="left" vertical="center" wrapText="1"/>
    </xf>
    <xf numFmtId="0" fontId="18" fillId="12" borderId="3" xfId="0" applyFont="1" applyFill="1" applyBorder="1" applyAlignment="1">
      <alignment horizontal="left" vertical="center" wrapText="1"/>
    </xf>
    <xf numFmtId="0" fontId="18" fillId="12" borderId="4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/>
    </xf>
    <xf numFmtId="0" fontId="17" fillId="12" borderId="12" xfId="0" applyFont="1" applyFill="1" applyBorder="1" applyAlignment="1">
      <alignment horizontal="center"/>
    </xf>
    <xf numFmtId="0" fontId="18" fillId="0" borderId="1" xfId="0" applyFont="1" applyBorder="1" applyAlignment="1">
      <alignment horizontal="left" vertical="center" wrapText="1"/>
    </xf>
    <xf numFmtId="166" fontId="18" fillId="0" borderId="1" xfId="0" applyNumberFormat="1" applyFont="1" applyBorder="1" applyAlignment="1">
      <alignment horizontal="center" vertical="center"/>
    </xf>
    <xf numFmtId="2" fontId="17" fillId="0" borderId="1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3" fontId="2" fillId="0" borderId="1" xfId="3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3" fontId="2" fillId="0" borderId="1" xfId="3" applyFont="1" applyFill="1" applyBorder="1" applyAlignment="1">
      <alignment horizontal="center" vertical="center"/>
    </xf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3" fontId="2" fillId="0" borderId="1" xfId="3" applyFont="1" applyFill="1" applyBorder="1" applyAlignment="1">
      <alignment horizontal="center" vertical="center"/>
    </xf>
    <xf numFmtId="0" fontId="12" fillId="0" borderId="0" xfId="0" applyFont="1"/>
    <xf numFmtId="0" fontId="20" fillId="8" borderId="16" xfId="0" applyFont="1" applyFill="1" applyBorder="1" applyAlignment="1">
      <alignment horizontal="left" vertical="center" wrapText="1"/>
    </xf>
    <xf numFmtId="0" fontId="20" fillId="8" borderId="16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right" vertical="center" wrapText="1"/>
    </xf>
    <xf numFmtId="2" fontId="19" fillId="0" borderId="1" xfId="0" applyNumberFormat="1" applyFont="1" applyBorder="1" applyAlignment="1">
      <alignment horizontal="right" vertical="center" wrapText="1"/>
    </xf>
    <xf numFmtId="0" fontId="19" fillId="0" borderId="16" xfId="0" applyFont="1" applyBorder="1" applyAlignment="1">
      <alignment horizontal="left" vertical="top" wrapText="1"/>
    </xf>
    <xf numFmtId="0" fontId="19" fillId="0" borderId="16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right" vertical="center" wrapText="1"/>
    </xf>
    <xf numFmtId="2" fontId="20" fillId="0" borderId="16" xfId="0" applyNumberFormat="1" applyFont="1" applyBorder="1" applyAlignment="1">
      <alignment horizontal="right" vertical="center" wrapText="1"/>
    </xf>
    <xf numFmtId="0" fontId="19" fillId="0" borderId="0" xfId="0" applyFont="1"/>
    <xf numFmtId="0" fontId="20" fillId="8" borderId="16" xfId="0" applyFont="1" applyFill="1" applyBorder="1" applyAlignment="1">
      <alignment horizontal="right" wrapText="1"/>
    </xf>
    <xf numFmtId="2" fontId="19" fillId="0" borderId="16" xfId="0" applyNumberFormat="1" applyFont="1" applyBorder="1" applyAlignment="1">
      <alignment horizontal="right" wrapText="1"/>
    </xf>
    <xf numFmtId="0" fontId="19" fillId="0" borderId="16" xfId="0" applyFont="1" applyBorder="1" applyAlignment="1">
      <alignment horizontal="right" wrapText="1"/>
    </xf>
    <xf numFmtId="0" fontId="20" fillId="0" borderId="0" xfId="0" applyFont="1"/>
    <xf numFmtId="0" fontId="19" fillId="0" borderId="0" xfId="0" applyFont="1" applyAlignment="1">
      <alignment wrapText="1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49" fontId="18" fillId="0" borderId="3" xfId="0" applyNumberFormat="1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/>
    </xf>
    <xf numFmtId="0" fontId="19" fillId="0" borderId="1" xfId="0" applyFont="1" applyBorder="1" applyAlignment="1">
      <alignment horizontal="left" wrapText="1"/>
    </xf>
    <xf numFmtId="0" fontId="18" fillId="12" borderId="8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2" fillId="12" borderId="3" xfId="0" applyFont="1" applyFill="1" applyBorder="1" applyAlignment="1">
      <alignment horizontal="center" vertical="center"/>
    </xf>
    <xf numFmtId="0" fontId="18" fillId="12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2" fontId="19" fillId="0" borderId="16" xfId="0" applyNumberFormat="1" applyFont="1" applyBorder="1" applyAlignment="1">
      <alignment horizontal="right" vertical="center" wrapText="1"/>
    </xf>
    <xf numFmtId="0" fontId="19" fillId="0" borderId="16" xfId="0" applyFont="1" applyBorder="1" applyAlignment="1">
      <alignment horizontal="left" vertical="center" wrapText="1"/>
    </xf>
    <xf numFmtId="0" fontId="20" fillId="8" borderId="16" xfId="0" applyFont="1" applyFill="1" applyBorder="1" applyAlignment="1">
      <alignment wrapText="1"/>
    </xf>
    <xf numFmtId="0" fontId="20" fillId="8" borderId="16" xfId="0" applyFont="1" applyFill="1" applyBorder="1" applyAlignment="1">
      <alignment horizontal="center" wrapText="1"/>
    </xf>
    <xf numFmtId="0" fontId="19" fillId="0" borderId="0" xfId="0" applyFont="1" applyBorder="1"/>
    <xf numFmtId="0" fontId="19" fillId="0" borderId="1" xfId="0" applyFont="1" applyBorder="1" applyAlignment="1">
      <alignment horizontal="left" vertical="center" wrapText="1"/>
    </xf>
    <xf numFmtId="0" fontId="19" fillId="0" borderId="21" xfId="0" applyFont="1" applyBorder="1" applyAlignment="1">
      <alignment horizontal="right" vertical="center" wrapText="1"/>
    </xf>
    <xf numFmtId="165" fontId="20" fillId="0" borderId="23" xfId="0" applyNumberFormat="1" applyFont="1" applyBorder="1" applyAlignment="1">
      <alignment horizontal="right" vertical="center" wrapText="1"/>
    </xf>
    <xf numFmtId="0" fontId="20" fillId="0" borderId="34" xfId="0" applyFont="1" applyBorder="1" applyAlignment="1">
      <alignment horizontal="right" vertical="center" wrapText="1"/>
    </xf>
    <xf numFmtId="0" fontId="20" fillId="0" borderId="35" xfId="0" applyFont="1" applyBorder="1" applyAlignment="1">
      <alignment horizontal="right" vertical="center" wrapText="1"/>
    </xf>
    <xf numFmtId="0" fontId="20" fillId="0" borderId="36" xfId="0" applyFont="1" applyBorder="1" applyAlignment="1">
      <alignment horizontal="right" vertical="center" wrapText="1"/>
    </xf>
    <xf numFmtId="2" fontId="20" fillId="0" borderId="23" xfId="0" applyNumberFormat="1" applyFont="1" applyBorder="1" applyAlignment="1">
      <alignment horizontal="right" vertical="center" wrapText="1"/>
    </xf>
    <xf numFmtId="0" fontId="20" fillId="8" borderId="21" xfId="0" applyFont="1" applyFill="1" applyBorder="1" applyAlignment="1">
      <alignment wrapText="1"/>
    </xf>
    <xf numFmtId="0" fontId="20" fillId="8" borderId="21" xfId="0" applyFont="1" applyFill="1" applyBorder="1" applyAlignment="1">
      <alignment horizontal="center" wrapText="1"/>
    </xf>
    <xf numFmtId="0" fontId="20" fillId="8" borderId="21" xfId="0" applyFont="1" applyFill="1" applyBorder="1" applyAlignment="1">
      <alignment horizontal="right" wrapText="1"/>
    </xf>
    <xf numFmtId="0" fontId="20" fillId="0" borderId="0" xfId="0" applyFont="1" applyBorder="1"/>
    <xf numFmtId="0" fontId="19" fillId="0" borderId="21" xfId="0" applyFont="1" applyBorder="1" applyAlignment="1">
      <alignment horizontal="left" vertical="center" wrapText="1"/>
    </xf>
    <xf numFmtId="0" fontId="19" fillId="0" borderId="21" xfId="0" applyFont="1" applyBorder="1" applyAlignment="1">
      <alignment horizontal="center" vertical="center" wrapText="1"/>
    </xf>
    <xf numFmtId="0" fontId="2" fillId="12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/>
    </xf>
    <xf numFmtId="0" fontId="19" fillId="0" borderId="6" xfId="0" applyFont="1" applyBorder="1" applyAlignment="1">
      <alignment horizontal="left" wrapText="1"/>
    </xf>
    <xf numFmtId="0" fontId="17" fillId="0" borderId="6" xfId="0" applyFont="1" applyFill="1" applyBorder="1" applyAlignment="1">
      <alignment horizontal="left"/>
    </xf>
    <xf numFmtId="0" fontId="18" fillId="0" borderId="1" xfId="0" applyFont="1" applyBorder="1" applyAlignment="1">
      <alignment horizontal="center" wrapText="1"/>
    </xf>
    <xf numFmtId="2" fontId="18" fillId="0" borderId="1" xfId="0" applyNumberFormat="1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17" fillId="12" borderId="10" xfId="0" applyFont="1" applyFill="1" applyBorder="1" applyAlignment="1">
      <alignment horizontal="left"/>
    </xf>
    <xf numFmtId="0" fontId="17" fillId="12" borderId="1" xfId="0" applyFont="1" applyFill="1" applyBorder="1" applyAlignment="1"/>
    <xf numFmtId="0" fontId="19" fillId="0" borderId="9" xfId="0" applyFont="1" applyBorder="1" applyAlignment="1">
      <alignment horizontal="center"/>
    </xf>
    <xf numFmtId="0" fontId="17" fillId="0" borderId="40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9" fillId="0" borderId="2" xfId="0" applyFont="1" applyBorder="1"/>
    <xf numFmtId="43" fontId="2" fillId="12" borderId="3" xfId="1" applyFont="1" applyFill="1" applyBorder="1" applyAlignment="1">
      <alignment horizontal="center" vertical="center"/>
    </xf>
    <xf numFmtId="43" fontId="2" fillId="12" borderId="1" xfId="1" quotePrefix="1" applyFont="1" applyFill="1" applyBorder="1" applyAlignment="1">
      <alignment horizontal="center" vertical="center"/>
    </xf>
    <xf numFmtId="49" fontId="18" fillId="0" borderId="1" xfId="0" applyNumberFormat="1" applyFont="1" applyBorder="1" applyAlignment="1">
      <alignment horizontal="left" vertical="center" wrapText="1"/>
    </xf>
    <xf numFmtId="3" fontId="18" fillId="0" borderId="1" xfId="0" applyNumberFormat="1" applyFont="1" applyBorder="1" applyAlignment="1">
      <alignment horizontal="center" vertical="center"/>
    </xf>
    <xf numFmtId="0" fontId="17" fillId="12" borderId="9" xfId="0" applyFont="1" applyFill="1" applyBorder="1" applyAlignment="1">
      <alignment horizontal="center"/>
    </xf>
    <xf numFmtId="0" fontId="19" fillId="0" borderId="3" xfId="0" applyFont="1" applyBorder="1" applyAlignment="1">
      <alignment horizontal="left" wrapText="1"/>
    </xf>
    <xf numFmtId="0" fontId="20" fillId="0" borderId="1" xfId="0" applyFont="1" applyBorder="1" applyAlignment="1"/>
    <xf numFmtId="2" fontId="20" fillId="0" borderId="2" xfId="0" applyNumberFormat="1" applyFont="1" applyBorder="1" applyAlignment="1">
      <alignment horizontal="right" vertical="center"/>
    </xf>
    <xf numFmtId="0" fontId="18" fillId="0" borderId="1" xfId="0" applyFont="1" applyFill="1" applyBorder="1" applyAlignment="1">
      <alignment horizontal="left" vertical="center" wrapText="1"/>
    </xf>
    <xf numFmtId="0" fontId="19" fillId="0" borderId="30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/>
    </xf>
    <xf numFmtId="43" fontId="2" fillId="0" borderId="0" xfId="0" applyNumberFormat="1" applyFont="1" applyBorder="1" applyAlignment="1">
      <alignment horizontal="center" vertical="center"/>
    </xf>
    <xf numFmtId="0" fontId="18" fillId="12" borderId="1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7" fillId="12" borderId="3" xfId="0" applyFont="1" applyFill="1" applyBorder="1" applyAlignment="1">
      <alignment horizontal="center"/>
    </xf>
    <xf numFmtId="0" fontId="17" fillId="12" borderId="1" xfId="0" applyFont="1" applyFill="1" applyBorder="1" applyAlignment="1">
      <alignment horizontal="center"/>
    </xf>
    <xf numFmtId="0" fontId="18" fillId="12" borderId="3" xfId="0" applyFont="1" applyFill="1" applyBorder="1" applyAlignment="1">
      <alignment horizontal="left" vertical="center" wrapText="1"/>
    </xf>
    <xf numFmtId="0" fontId="18" fillId="12" borderId="3" xfId="0" applyFont="1" applyFill="1" applyBorder="1" applyAlignment="1">
      <alignment horizontal="center"/>
    </xf>
    <xf numFmtId="0" fontId="18" fillId="12" borderId="1" xfId="0" applyFont="1" applyFill="1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18" fillId="12" borderId="3" xfId="0" applyFont="1" applyFill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43" fontId="8" fillId="0" borderId="1" xfId="1" applyFont="1" applyBorder="1" applyAlignment="1">
      <alignment horizontal="center" vertical="center"/>
    </xf>
    <xf numFmtId="2" fontId="20" fillId="0" borderId="26" xfId="0" applyNumberFormat="1" applyFont="1" applyBorder="1"/>
    <xf numFmtId="43" fontId="2" fillId="0" borderId="4" xfId="1" applyFont="1" applyBorder="1" applyAlignment="1">
      <alignment horizontal="center" vertical="center"/>
    </xf>
    <xf numFmtId="2" fontId="20" fillId="0" borderId="9" xfId="0" applyNumberFormat="1" applyFont="1" applyBorder="1" applyAlignment="1">
      <alignment horizontal="right" vertical="center"/>
    </xf>
    <xf numFmtId="43" fontId="20" fillId="0" borderId="4" xfId="1" applyFont="1" applyBorder="1"/>
    <xf numFmtId="2" fontId="18" fillId="0" borderId="3" xfId="0" applyNumberFormat="1" applyFont="1" applyBorder="1" applyAlignment="1">
      <alignment horizontal="center" vertical="center"/>
    </xf>
    <xf numFmtId="2" fontId="17" fillId="0" borderId="1" xfId="0" applyNumberFormat="1" applyFont="1" applyBorder="1" applyAlignment="1">
      <alignment horizontal="center" vertical="center" wrapText="1"/>
    </xf>
    <xf numFmtId="43" fontId="4" fillId="7" borderId="1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7" fillId="12" borderId="4" xfId="0" applyFont="1" applyFill="1" applyBorder="1"/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2" fontId="19" fillId="0" borderId="21" xfId="0" applyNumberFormat="1" applyFont="1" applyBorder="1" applyAlignment="1">
      <alignment horizontal="right" vertical="center" wrapText="1"/>
    </xf>
    <xf numFmtId="43" fontId="20" fillId="0" borderId="6" xfId="1" applyFont="1" applyBorder="1" applyAlignment="1">
      <alignment horizontal="center"/>
    </xf>
    <xf numFmtId="0" fontId="20" fillId="12" borderId="1" xfId="0" applyFont="1" applyFill="1" applyBorder="1" applyAlignment="1">
      <alignment horizontal="left"/>
    </xf>
    <xf numFmtId="0" fontId="20" fillId="12" borderId="1" xfId="0" applyFont="1" applyFill="1" applyBorder="1" applyAlignment="1">
      <alignment horizontal="center"/>
    </xf>
    <xf numFmtId="0" fontId="18" fillId="12" borderId="1" xfId="0" applyFont="1" applyFill="1" applyBorder="1" applyAlignment="1">
      <alignment wrapText="1"/>
    </xf>
    <xf numFmtId="0" fontId="17" fillId="12" borderId="27" xfId="0" applyFont="1" applyFill="1" applyBorder="1"/>
    <xf numFmtId="2" fontId="20" fillId="0" borderId="41" xfId="0" applyNumberFormat="1" applyFont="1" applyBorder="1" applyAlignment="1">
      <alignment horizontal="center" vertical="center"/>
    </xf>
    <xf numFmtId="0" fontId="18" fillId="12" borderId="3" xfId="0" applyFont="1" applyFill="1" applyBorder="1" applyAlignment="1">
      <alignment wrapText="1"/>
    </xf>
    <xf numFmtId="0" fontId="18" fillId="12" borderId="1" xfId="0" applyFont="1" applyFill="1" applyBorder="1" applyAlignment="1">
      <alignment horizontal="left"/>
    </xf>
    <xf numFmtId="2" fontId="20" fillId="0" borderId="1" xfId="0" applyNumberFormat="1" applyFont="1" applyBorder="1" applyAlignment="1">
      <alignment horizontal="center" vertical="center"/>
    </xf>
    <xf numFmtId="0" fontId="19" fillId="12" borderId="1" xfId="0" applyFont="1" applyFill="1" applyBorder="1" applyAlignment="1">
      <alignment horizontal="left"/>
    </xf>
    <xf numFmtId="0" fontId="19" fillId="12" borderId="1" xfId="0" applyFont="1" applyFill="1" applyBorder="1" applyAlignment="1">
      <alignment horizontal="center"/>
    </xf>
    <xf numFmtId="2" fontId="2" fillId="12" borderId="1" xfId="0" applyNumberFormat="1" applyFont="1" applyFill="1" applyBorder="1" applyAlignment="1">
      <alignment horizontal="center" vertical="center"/>
    </xf>
    <xf numFmtId="0" fontId="18" fillId="12" borderId="1" xfId="0" applyFont="1" applyFill="1" applyBorder="1" applyAlignment="1">
      <alignment horizontal="center" vertical="center"/>
    </xf>
    <xf numFmtId="0" fontId="18" fillId="12" borderId="2" xfId="0" applyFont="1" applyFill="1" applyBorder="1" applyAlignment="1">
      <alignment horizontal="left" vertical="center" wrapText="1"/>
    </xf>
    <xf numFmtId="0" fontId="18" fillId="12" borderId="3" xfId="0" applyFont="1" applyFill="1" applyBorder="1" applyAlignment="1">
      <alignment horizontal="left" vertical="center" wrapText="1"/>
    </xf>
    <xf numFmtId="0" fontId="18" fillId="12" borderId="4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 wrapText="1"/>
    </xf>
    <xf numFmtId="2" fontId="17" fillId="12" borderId="1" xfId="0" applyNumberFormat="1" applyFont="1" applyFill="1" applyBorder="1" applyAlignment="1">
      <alignment horizontal="center"/>
    </xf>
    <xf numFmtId="2" fontId="20" fillId="12" borderId="16" xfId="0" applyNumberFormat="1" applyFont="1" applyFill="1" applyBorder="1" applyAlignment="1">
      <alignment horizontal="right" vertical="center" wrapText="1"/>
    </xf>
    <xf numFmtId="2" fontId="20" fillId="12" borderId="16" xfId="0" applyNumberFormat="1" applyFont="1" applyFill="1" applyBorder="1" applyAlignment="1">
      <alignment horizontal="right" wrapText="1"/>
    </xf>
    <xf numFmtId="0" fontId="20" fillId="0" borderId="12" xfId="0" applyFont="1" applyBorder="1" applyAlignment="1">
      <alignment horizontal="center"/>
    </xf>
    <xf numFmtId="0" fontId="3" fillId="12" borderId="12" xfId="0" applyFont="1" applyFill="1" applyBorder="1" applyAlignment="1">
      <alignment horizontal="left" vertical="center"/>
    </xf>
    <xf numFmtId="43" fontId="20" fillId="0" borderId="39" xfId="1" applyFont="1" applyBorder="1"/>
    <xf numFmtId="0" fontId="17" fillId="11" borderId="43" xfId="0" applyFont="1" applyFill="1" applyBorder="1" applyAlignment="1">
      <alignment horizontal="center"/>
    </xf>
    <xf numFmtId="0" fontId="20" fillId="0" borderId="12" xfId="0" applyFont="1" applyBorder="1" applyAlignment="1">
      <alignment horizontal="center" wrapText="1"/>
    </xf>
    <xf numFmtId="43" fontId="20" fillId="0" borderId="39" xfId="1" applyFont="1" applyBorder="1" applyAlignment="1">
      <alignment horizontal="center"/>
    </xf>
    <xf numFmtId="0" fontId="17" fillId="12" borderId="10" xfId="0" applyFont="1" applyFill="1" applyBorder="1" applyAlignment="1">
      <alignment horizontal="center"/>
    </xf>
    <xf numFmtId="0" fontId="20" fillId="0" borderId="48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wrapText="1"/>
    </xf>
    <xf numFmtId="43" fontId="20" fillId="0" borderId="12" xfId="1" applyFont="1" applyBorder="1"/>
    <xf numFmtId="0" fontId="17" fillId="0" borderId="12" xfId="0" applyFont="1" applyFill="1" applyBorder="1" applyAlignment="1">
      <alignment horizontal="left"/>
    </xf>
    <xf numFmtId="0" fontId="17" fillId="0" borderId="12" xfId="0" applyFont="1" applyBorder="1" applyAlignment="1">
      <alignment horizontal="center" vertical="center"/>
    </xf>
    <xf numFmtId="0" fontId="17" fillId="12" borderId="12" xfId="0" applyFont="1" applyFill="1" applyBorder="1" applyAlignment="1">
      <alignment horizontal="left"/>
    </xf>
    <xf numFmtId="0" fontId="0" fillId="0" borderId="12" xfId="0" applyBorder="1"/>
    <xf numFmtId="0" fontId="18" fillId="0" borderId="8" xfId="0" applyFont="1" applyBorder="1" applyAlignment="1">
      <alignment horizontal="center" vertical="center"/>
    </xf>
    <xf numFmtId="0" fontId="0" fillId="0" borderId="8" xfId="0" applyBorder="1"/>
    <xf numFmtId="43" fontId="20" fillId="0" borderId="12" xfId="1" applyFont="1" applyBorder="1" applyAlignment="1">
      <alignment horizontal="center"/>
    </xf>
    <xf numFmtId="0" fontId="18" fillId="12" borderId="12" xfId="0" applyFont="1" applyFill="1" applyBorder="1" applyAlignment="1">
      <alignment horizontal="center" vertical="center"/>
    </xf>
    <xf numFmtId="0" fontId="18" fillId="12" borderId="12" xfId="0" applyFont="1" applyFill="1" applyBorder="1" applyAlignment="1">
      <alignment horizontal="center" vertical="center" wrapText="1"/>
    </xf>
    <xf numFmtId="43" fontId="18" fillId="12" borderId="12" xfId="1" applyFont="1" applyFill="1" applyBorder="1" applyAlignment="1">
      <alignment horizontal="center" vertical="center"/>
    </xf>
    <xf numFmtId="43" fontId="18" fillId="12" borderId="12" xfId="1" applyFont="1" applyFill="1" applyBorder="1" applyAlignment="1">
      <alignment horizontal="center" vertical="center" wrapText="1"/>
    </xf>
    <xf numFmtId="43" fontId="2" fillId="12" borderId="12" xfId="1" applyFont="1" applyFill="1" applyBorder="1" applyAlignment="1">
      <alignment horizontal="center" vertical="center"/>
    </xf>
    <xf numFmtId="43" fontId="20" fillId="12" borderId="12" xfId="1" applyFont="1" applyFill="1" applyBorder="1"/>
    <xf numFmtId="0" fontId="17" fillId="12" borderId="12" xfId="0" applyFont="1" applyFill="1" applyBorder="1" applyAlignment="1">
      <alignment horizontal="center" vertical="center"/>
    </xf>
    <xf numFmtId="0" fontId="18" fillId="12" borderId="12" xfId="0" applyFont="1" applyFill="1" applyBorder="1" applyAlignment="1">
      <alignment vertical="center"/>
    </xf>
    <xf numFmtId="0" fontId="17" fillId="12" borderId="12" xfId="0" applyFont="1" applyFill="1" applyBorder="1"/>
    <xf numFmtId="0" fontId="18" fillId="0" borderId="1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0" xfId="0" applyNumberFormat="1" applyFont="1"/>
    <xf numFmtId="0" fontId="4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2" fillId="12" borderId="2" xfId="0" applyFont="1" applyFill="1" applyBorder="1" applyAlignment="1">
      <alignment horizontal="left" vertical="center" wrapText="1"/>
    </xf>
    <xf numFmtId="0" fontId="2" fillId="12" borderId="3" xfId="0" applyFont="1" applyFill="1" applyBorder="1" applyAlignment="1">
      <alignment horizontal="left" vertical="center" wrapText="1"/>
    </xf>
    <xf numFmtId="0" fontId="2" fillId="12" borderId="4" xfId="0" applyFont="1" applyFill="1" applyBorder="1" applyAlignment="1">
      <alignment horizontal="left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/>
    </xf>
    <xf numFmtId="0" fontId="3" fillId="11" borderId="2" xfId="0" applyFont="1" applyFill="1" applyBorder="1" applyAlignment="1">
      <alignment horizontal="left" vertical="center"/>
    </xf>
    <xf numFmtId="0" fontId="3" fillId="11" borderId="3" xfId="0" applyFont="1" applyFill="1" applyBorder="1" applyAlignment="1">
      <alignment horizontal="left" vertical="center"/>
    </xf>
    <xf numFmtId="0" fontId="3" fillId="11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12" borderId="1" xfId="0" applyFont="1" applyFill="1" applyBorder="1" applyAlignment="1">
      <alignment horizontal="left" vertical="center"/>
    </xf>
    <xf numFmtId="0" fontId="2" fillId="12" borderId="2" xfId="0" applyFont="1" applyFill="1" applyBorder="1" applyAlignment="1">
      <alignment horizontal="left" vertical="center"/>
    </xf>
    <xf numFmtId="0" fontId="2" fillId="12" borderId="3" xfId="0" applyFont="1" applyFill="1" applyBorder="1" applyAlignment="1">
      <alignment horizontal="left" vertical="center"/>
    </xf>
    <xf numFmtId="0" fontId="2" fillId="12" borderId="4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0" fillId="0" borderId="8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2" fillId="12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11" borderId="1" xfId="0" applyFont="1" applyFill="1" applyBorder="1" applyAlignment="1">
      <alignment horizontal="left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43" fontId="8" fillId="0" borderId="11" xfId="1" applyFont="1" applyBorder="1" applyAlignment="1">
      <alignment horizontal="center" vertical="center"/>
    </xf>
    <xf numFmtId="43" fontId="8" fillId="0" borderId="12" xfId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/>
    <xf numFmtId="0" fontId="8" fillId="0" borderId="6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13" fillId="0" borderId="1" xfId="0" applyFont="1" applyBorder="1"/>
    <xf numFmtId="4" fontId="14" fillId="9" borderId="1" xfId="0" applyNumberFormat="1" applyFont="1" applyFill="1" applyBorder="1" applyAlignment="1">
      <alignment horizontal="center" vertical="center"/>
    </xf>
    <xf numFmtId="0" fontId="14" fillId="10" borderId="1" xfId="0" applyFont="1" applyFill="1" applyBorder="1"/>
    <xf numFmtId="0" fontId="8" fillId="0" borderId="0" xfId="0" applyFont="1" applyAlignment="1">
      <alignment horizontal="left"/>
    </xf>
    <xf numFmtId="0" fontId="15" fillId="0" borderId="6" xfId="0" applyFont="1" applyBorder="1" applyAlignment="1">
      <alignment horizontal="left"/>
    </xf>
    <xf numFmtId="43" fontId="8" fillId="0" borderId="1" xfId="1" applyFont="1" applyBorder="1" applyAlignment="1">
      <alignment horizontal="center" vertical="center"/>
    </xf>
    <xf numFmtId="43" fontId="13" fillId="0" borderId="1" xfId="1" applyFont="1" applyBorder="1"/>
    <xf numFmtId="0" fontId="8" fillId="6" borderId="1" xfId="0" applyFont="1" applyFill="1" applyBorder="1" applyAlignment="1">
      <alignment horizontal="center" vertical="center"/>
    </xf>
    <xf numFmtId="0" fontId="13" fillId="7" borderId="1" xfId="0" applyFont="1" applyFill="1" applyBorder="1"/>
    <xf numFmtId="0" fontId="8" fillId="6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24" fillId="0" borderId="5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3" fillId="0" borderId="1" xfId="0" applyFont="1" applyBorder="1" applyAlignment="1">
      <alignment wrapText="1"/>
    </xf>
    <xf numFmtId="0" fontId="19" fillId="12" borderId="2" xfId="0" applyFont="1" applyFill="1" applyBorder="1" applyAlignment="1">
      <alignment horizontal="left" wrapText="1"/>
    </xf>
    <xf numFmtId="0" fontId="19" fillId="12" borderId="3" xfId="0" applyFont="1" applyFill="1" applyBorder="1" applyAlignment="1">
      <alignment horizontal="left" wrapText="1"/>
    </xf>
    <xf numFmtId="0" fontId="19" fillId="12" borderId="4" xfId="0" applyFont="1" applyFill="1" applyBorder="1" applyAlignment="1">
      <alignment horizontal="left" wrapText="1"/>
    </xf>
    <xf numFmtId="0" fontId="18" fillId="0" borderId="2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18" fillId="12" borderId="2" xfId="0" applyFont="1" applyFill="1" applyBorder="1" applyAlignment="1">
      <alignment horizontal="center" vertical="center" wrapText="1"/>
    </xf>
    <xf numFmtId="0" fontId="18" fillId="12" borderId="3" xfId="0" applyFont="1" applyFill="1" applyBorder="1" applyAlignment="1">
      <alignment horizontal="center" vertical="center" wrapText="1"/>
    </xf>
    <xf numFmtId="0" fontId="18" fillId="12" borderId="4" xfId="0" applyFont="1" applyFill="1" applyBorder="1" applyAlignment="1">
      <alignment horizontal="center" vertical="center" wrapText="1"/>
    </xf>
    <xf numFmtId="0" fontId="18" fillId="12" borderId="1" xfId="0" applyFont="1" applyFill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/>
    </xf>
    <xf numFmtId="49" fontId="18" fillId="0" borderId="2" xfId="0" applyNumberFormat="1" applyFont="1" applyBorder="1" applyAlignment="1">
      <alignment horizontal="left" vertical="center" wrapText="1"/>
    </xf>
    <xf numFmtId="49" fontId="18" fillId="0" borderId="3" xfId="0" applyNumberFormat="1" applyFont="1" applyBorder="1" applyAlignment="1">
      <alignment horizontal="left" vertical="center" wrapText="1"/>
    </xf>
    <xf numFmtId="49" fontId="18" fillId="0" borderId="4" xfId="0" applyNumberFormat="1" applyFont="1" applyBorder="1" applyAlignment="1">
      <alignment horizontal="left" vertical="center" wrapText="1"/>
    </xf>
    <xf numFmtId="49" fontId="18" fillId="0" borderId="2" xfId="0" applyNumberFormat="1" applyFont="1" applyBorder="1" applyAlignment="1">
      <alignment horizontal="center" vertical="center" wrapText="1"/>
    </xf>
    <xf numFmtId="49" fontId="18" fillId="0" borderId="3" xfId="0" applyNumberFormat="1" applyFont="1" applyBorder="1" applyAlignment="1">
      <alignment horizontal="center" vertical="center" wrapText="1"/>
    </xf>
    <xf numFmtId="49" fontId="18" fillId="0" borderId="4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7" fillId="12" borderId="1" xfId="0" applyFont="1" applyFill="1" applyBorder="1" applyAlignment="1">
      <alignment horizontal="center"/>
    </xf>
    <xf numFmtId="2" fontId="20" fillId="0" borderId="38" xfId="0" applyNumberFormat="1" applyFont="1" applyBorder="1" applyAlignment="1">
      <alignment horizontal="right" vertical="center"/>
    </xf>
    <xf numFmtId="2" fontId="20" fillId="0" borderId="39" xfId="0" applyNumberFormat="1" applyFont="1" applyBorder="1" applyAlignment="1">
      <alignment horizontal="right" vertical="center"/>
    </xf>
    <xf numFmtId="0" fontId="0" fillId="0" borderId="4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8" fillId="0" borderId="30" xfId="0" applyFont="1" applyBorder="1" applyAlignment="1">
      <alignment horizontal="center" vertical="center"/>
    </xf>
    <xf numFmtId="0" fontId="19" fillId="0" borderId="1" xfId="0" applyFont="1" applyBorder="1" applyAlignment="1">
      <alignment horizontal="left" wrapText="1"/>
    </xf>
    <xf numFmtId="0" fontId="19" fillId="0" borderId="5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43" fontId="20" fillId="0" borderId="38" xfId="1" applyFont="1" applyBorder="1" applyAlignment="1">
      <alignment horizontal="right" vertical="center"/>
    </xf>
    <xf numFmtId="43" fontId="20" fillId="0" borderId="39" xfId="1" applyFont="1" applyBorder="1" applyAlignment="1">
      <alignment horizontal="right" vertical="center"/>
    </xf>
    <xf numFmtId="0" fontId="18" fillId="0" borderId="40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12" borderId="12" xfId="0" applyFont="1" applyFill="1" applyBorder="1" applyAlignment="1">
      <alignment horizontal="left"/>
    </xf>
    <xf numFmtId="0" fontId="19" fillId="0" borderId="1" xfId="0" applyFont="1" applyBorder="1" applyAlignment="1">
      <alignment horizontal="left" vertical="center" wrapText="1"/>
    </xf>
    <xf numFmtId="43" fontId="20" fillId="0" borderId="38" xfId="0" applyNumberFormat="1" applyFont="1" applyBorder="1" applyAlignment="1">
      <alignment horizontal="right" vertical="center"/>
    </xf>
    <xf numFmtId="0" fontId="20" fillId="0" borderId="39" xfId="0" applyFont="1" applyBorder="1" applyAlignment="1">
      <alignment horizontal="right" vertical="center"/>
    </xf>
    <xf numFmtId="0" fontId="17" fillId="12" borderId="30" xfId="0" applyFont="1" applyFill="1" applyBorder="1" applyAlignment="1">
      <alignment horizontal="left"/>
    </xf>
    <xf numFmtId="0" fontId="17" fillId="12" borderId="1" xfId="0" applyFont="1" applyFill="1" applyBorder="1" applyAlignment="1">
      <alignment horizontal="left"/>
    </xf>
    <xf numFmtId="0" fontId="17" fillId="12" borderId="26" xfId="0" applyFont="1" applyFill="1" applyBorder="1" applyAlignment="1">
      <alignment horizontal="left"/>
    </xf>
    <xf numFmtId="0" fontId="19" fillId="0" borderId="1" xfId="0" applyFont="1" applyBorder="1" applyAlignment="1">
      <alignment horizontal="center"/>
    </xf>
    <xf numFmtId="0" fontId="18" fillId="0" borderId="1" xfId="0" applyFont="1" applyBorder="1" applyAlignment="1">
      <alignment horizontal="left" vertical="center"/>
    </xf>
    <xf numFmtId="0" fontId="17" fillId="11" borderId="49" xfId="0" applyFont="1" applyFill="1" applyBorder="1" applyAlignment="1">
      <alignment horizontal="left"/>
    </xf>
    <xf numFmtId="0" fontId="17" fillId="11" borderId="50" xfId="0" applyFont="1" applyFill="1" applyBorder="1" applyAlignment="1">
      <alignment horizontal="left"/>
    </xf>
    <xf numFmtId="0" fontId="18" fillId="0" borderId="11" xfId="0" applyFont="1" applyBorder="1" applyAlignment="1">
      <alignment horizontal="center" vertical="center"/>
    </xf>
    <xf numFmtId="0" fontId="17" fillId="11" borderId="44" xfId="0" applyFont="1" applyFill="1" applyBorder="1" applyAlignment="1">
      <alignment horizontal="left"/>
    </xf>
    <xf numFmtId="0" fontId="17" fillId="11" borderId="45" xfId="0" applyFont="1" applyFill="1" applyBorder="1" applyAlignment="1">
      <alignment horizontal="left"/>
    </xf>
    <xf numFmtId="0" fontId="17" fillId="11" borderId="46" xfId="0" applyFont="1" applyFill="1" applyBorder="1" applyAlignment="1">
      <alignment horizontal="left"/>
    </xf>
    <xf numFmtId="0" fontId="18" fillId="0" borderId="12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20" fillId="0" borderId="0" xfId="0" applyFont="1" applyAlignment="1">
      <alignment horizontal="left" vertical="center"/>
    </xf>
    <xf numFmtId="0" fontId="17" fillId="0" borderId="6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8" fillId="0" borderId="2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0" fontId="18" fillId="0" borderId="6" xfId="0" applyFont="1" applyBorder="1" applyAlignment="1">
      <alignment horizontal="center" vertical="center"/>
    </xf>
    <xf numFmtId="0" fontId="18" fillId="12" borderId="2" xfId="0" applyFont="1" applyFill="1" applyBorder="1" applyAlignment="1">
      <alignment horizontal="center" vertical="center"/>
    </xf>
    <xf numFmtId="0" fontId="18" fillId="12" borderId="3" xfId="0" applyFont="1" applyFill="1" applyBorder="1" applyAlignment="1">
      <alignment horizontal="center" vertical="center"/>
    </xf>
    <xf numFmtId="0" fontId="18" fillId="12" borderId="4" xfId="0" applyFont="1" applyFill="1" applyBorder="1" applyAlignment="1">
      <alignment horizontal="center" vertical="center"/>
    </xf>
    <xf numFmtId="0" fontId="18" fillId="12" borderId="12" xfId="0" applyFont="1" applyFill="1" applyBorder="1" applyAlignment="1">
      <alignment horizontal="left" vertical="center" wrapText="1"/>
    </xf>
    <xf numFmtId="0" fontId="18" fillId="12" borderId="2" xfId="0" applyFont="1" applyFill="1" applyBorder="1" applyAlignment="1">
      <alignment horizontal="left" vertical="center" wrapText="1"/>
    </xf>
    <xf numFmtId="0" fontId="18" fillId="12" borderId="3" xfId="0" applyFont="1" applyFill="1" applyBorder="1" applyAlignment="1">
      <alignment horizontal="left" vertical="center" wrapText="1"/>
    </xf>
    <xf numFmtId="0" fontId="18" fillId="12" borderId="4" xfId="0" applyFont="1" applyFill="1" applyBorder="1" applyAlignment="1">
      <alignment horizontal="left" vertical="center" wrapText="1"/>
    </xf>
    <xf numFmtId="49" fontId="18" fillId="0" borderId="12" xfId="0" applyNumberFormat="1" applyFont="1" applyBorder="1" applyAlignment="1">
      <alignment horizontal="left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8" fillId="12" borderId="8" xfId="0" applyFont="1" applyFill="1" applyBorder="1" applyAlignment="1">
      <alignment horizontal="left" vertical="center" wrapText="1"/>
    </xf>
    <xf numFmtId="0" fontId="18" fillId="12" borderId="9" xfId="0" applyFont="1" applyFill="1" applyBorder="1" applyAlignment="1">
      <alignment horizontal="left" vertical="center" wrapText="1"/>
    </xf>
    <xf numFmtId="0" fontId="18" fillId="12" borderId="10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/>
    </xf>
    <xf numFmtId="0" fontId="18" fillId="0" borderId="8" xfId="0" applyFont="1" applyBorder="1" applyAlignment="1">
      <alignment horizontal="left" vertical="center" wrapText="1"/>
    </xf>
    <xf numFmtId="0" fontId="18" fillId="0" borderId="9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17" fillId="12" borderId="2" xfId="0" applyFont="1" applyFill="1" applyBorder="1" applyAlignment="1">
      <alignment horizontal="center"/>
    </xf>
    <xf numFmtId="0" fontId="17" fillId="12" borderId="3" xfId="0" applyFont="1" applyFill="1" applyBorder="1" applyAlignment="1">
      <alignment horizontal="center"/>
    </xf>
    <xf numFmtId="0" fontId="17" fillId="12" borderId="4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8" fillId="12" borderId="3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left" wrapText="1"/>
    </xf>
    <xf numFmtId="0" fontId="17" fillId="11" borderId="28" xfId="0" applyFont="1" applyFill="1" applyBorder="1" applyAlignment="1">
      <alignment horizontal="left"/>
    </xf>
    <xf numFmtId="0" fontId="17" fillId="11" borderId="24" xfId="0" applyFont="1" applyFill="1" applyBorder="1" applyAlignment="1">
      <alignment horizontal="left"/>
    </xf>
    <xf numFmtId="0" fontId="17" fillId="11" borderId="25" xfId="0" applyFont="1" applyFill="1" applyBorder="1" applyAlignment="1">
      <alignment horizontal="left"/>
    </xf>
    <xf numFmtId="0" fontId="19" fillId="0" borderId="1" xfId="0" applyFont="1" applyBorder="1" applyAlignment="1">
      <alignment horizontal="left"/>
    </xf>
    <xf numFmtId="0" fontId="19" fillId="0" borderId="2" xfId="0" applyFont="1" applyBorder="1" applyAlignment="1">
      <alignment vertical="center" wrapText="1"/>
    </xf>
    <xf numFmtId="0" fontId="19" fillId="0" borderId="3" xfId="0" applyFont="1" applyBorder="1" applyAlignment="1">
      <alignment vertical="center" wrapText="1"/>
    </xf>
    <xf numFmtId="0" fontId="19" fillId="0" borderId="4" xfId="0" applyFont="1" applyBorder="1" applyAlignment="1">
      <alignment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8" fillId="0" borderId="12" xfId="0" applyFont="1" applyFill="1" applyBorder="1" applyAlignment="1">
      <alignment horizontal="left" wrapText="1"/>
    </xf>
    <xf numFmtId="0" fontId="19" fillId="0" borderId="12" xfId="0" applyFont="1" applyBorder="1" applyAlignment="1">
      <alignment horizontal="left"/>
    </xf>
    <xf numFmtId="0" fontId="18" fillId="0" borderId="1" xfId="0" applyFont="1" applyFill="1" applyBorder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9" fillId="0" borderId="12" xfId="0" applyFont="1" applyBorder="1" applyAlignment="1">
      <alignment horizontal="left" wrapText="1"/>
    </xf>
    <xf numFmtId="0" fontId="19" fillId="0" borderId="8" xfId="0" applyFont="1" applyBorder="1" applyAlignment="1">
      <alignment vertical="center" wrapText="1"/>
    </xf>
    <xf numFmtId="0" fontId="19" fillId="0" borderId="9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8" fillId="0" borderId="3" xfId="0" applyFont="1" applyBorder="1" applyAlignment="1">
      <alignment horizontal="center" wrapText="1"/>
    </xf>
    <xf numFmtId="0" fontId="18" fillId="0" borderId="4" xfId="0" applyFont="1" applyBorder="1" applyAlignment="1">
      <alignment horizontal="center" wrapText="1"/>
    </xf>
    <xf numFmtId="0" fontId="19" fillId="0" borderId="4" xfId="0" applyFon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19" fillId="0" borderId="3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left" wrapText="1"/>
    </xf>
    <xf numFmtId="0" fontId="18" fillId="0" borderId="1" xfId="0" applyFont="1" applyBorder="1" applyAlignment="1">
      <alignment horizontal="left"/>
    </xf>
    <xf numFmtId="0" fontId="17" fillId="0" borderId="2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2" fontId="20" fillId="12" borderId="1" xfId="0" applyNumberFormat="1" applyFont="1" applyFill="1" applyBorder="1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11" borderId="8" xfId="0" applyFont="1" applyFill="1" applyBorder="1" applyAlignment="1">
      <alignment horizontal="left"/>
    </xf>
    <xf numFmtId="0" fontId="17" fillId="11" borderId="9" xfId="0" applyFont="1" applyFill="1" applyBorder="1" applyAlignment="1">
      <alignment horizontal="left"/>
    </xf>
    <xf numFmtId="0" fontId="17" fillId="0" borderId="27" xfId="0" applyFont="1" applyBorder="1" applyAlignment="1">
      <alignment horizontal="center"/>
    </xf>
    <xf numFmtId="43" fontId="20" fillId="0" borderId="1" xfId="0" applyNumberFormat="1" applyFont="1" applyBorder="1" applyAlignment="1">
      <alignment horizontal="right" vertical="center"/>
    </xf>
    <xf numFmtId="0" fontId="20" fillId="0" borderId="1" xfId="0" applyFont="1" applyBorder="1" applyAlignment="1">
      <alignment horizontal="right" vertical="center"/>
    </xf>
    <xf numFmtId="0" fontId="19" fillId="0" borderId="7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6" xfId="0" applyBorder="1" applyAlignment="1">
      <alignment horizontal="center"/>
    </xf>
    <xf numFmtId="0" fontId="17" fillId="0" borderId="47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12" borderId="40" xfId="0" applyFont="1" applyFill="1" applyBorder="1" applyAlignment="1">
      <alignment horizontal="left"/>
    </xf>
    <xf numFmtId="0" fontId="17" fillId="12" borderId="3" xfId="0" applyFont="1" applyFill="1" applyBorder="1" applyAlignment="1">
      <alignment horizontal="left"/>
    </xf>
    <xf numFmtId="0" fontId="17" fillId="12" borderId="4" xfId="0" applyFont="1" applyFill="1" applyBorder="1" applyAlignment="1">
      <alignment horizontal="left"/>
    </xf>
    <xf numFmtId="0" fontId="18" fillId="0" borderId="12" xfId="0" applyFont="1" applyBorder="1" applyAlignment="1">
      <alignment horizontal="center" vertical="center"/>
    </xf>
    <xf numFmtId="0" fontId="17" fillId="12" borderId="1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left" vertical="center" wrapText="1"/>
    </xf>
    <xf numFmtId="0" fontId="20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40" xfId="0" applyFont="1" applyBorder="1" applyAlignment="1">
      <alignment horizontal="center"/>
    </xf>
    <xf numFmtId="0" fontId="19" fillId="0" borderId="8" xfId="0" applyFont="1" applyBorder="1" applyAlignment="1">
      <alignment horizontal="left" wrapText="1"/>
    </xf>
    <xf numFmtId="0" fontId="19" fillId="0" borderId="9" xfId="0" applyFont="1" applyBorder="1" applyAlignment="1">
      <alignment horizontal="left" wrapText="1"/>
    </xf>
    <xf numFmtId="0" fontId="19" fillId="0" borderId="10" xfId="0" applyFont="1" applyBorder="1" applyAlignment="1">
      <alignment horizontal="left" wrapText="1"/>
    </xf>
    <xf numFmtId="0" fontId="19" fillId="0" borderId="2" xfId="0" applyFont="1" applyBorder="1" applyAlignment="1">
      <alignment horizontal="left" wrapText="1"/>
    </xf>
    <xf numFmtId="0" fontId="19" fillId="0" borderId="3" xfId="0" applyFont="1" applyBorder="1" applyAlignment="1">
      <alignment horizontal="left" wrapText="1"/>
    </xf>
    <xf numFmtId="0" fontId="19" fillId="0" borderId="4" xfId="0" applyFont="1" applyBorder="1" applyAlignment="1">
      <alignment horizontal="left" wrapText="1"/>
    </xf>
    <xf numFmtId="0" fontId="18" fillId="12" borderId="12" xfId="0" applyFont="1" applyFill="1" applyBorder="1" applyAlignment="1">
      <alignment horizontal="center"/>
    </xf>
    <xf numFmtId="0" fontId="18" fillId="12" borderId="1" xfId="0" applyFont="1" applyFill="1" applyBorder="1" applyAlignment="1">
      <alignment horizontal="center"/>
    </xf>
    <xf numFmtId="0" fontId="17" fillId="12" borderId="5" xfId="0" applyFont="1" applyFill="1" applyBorder="1" applyAlignment="1">
      <alignment horizontal="center"/>
    </xf>
    <xf numFmtId="0" fontId="17" fillId="12" borderId="6" xfId="0" applyFont="1" applyFill="1" applyBorder="1" applyAlignment="1">
      <alignment horizontal="center"/>
    </xf>
    <xf numFmtId="0" fontId="17" fillId="12" borderId="7" xfId="0" applyFont="1" applyFill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8" fillId="0" borderId="12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/>
    </xf>
    <xf numFmtId="0" fontId="18" fillId="12" borderId="2" xfId="0" applyFont="1" applyFill="1" applyBorder="1" applyAlignment="1">
      <alignment horizontal="center"/>
    </xf>
    <xf numFmtId="0" fontId="18" fillId="12" borderId="4" xfId="0" applyFont="1" applyFill="1" applyBorder="1" applyAlignment="1">
      <alignment horizontal="center"/>
    </xf>
    <xf numFmtId="0" fontId="19" fillId="12" borderId="1" xfId="0" applyFont="1" applyFill="1" applyBorder="1" applyAlignment="1">
      <alignment horizontal="left" wrapText="1"/>
    </xf>
    <xf numFmtId="0" fontId="18" fillId="12" borderId="12" xfId="0" applyFont="1" applyFill="1" applyBorder="1" applyAlignment="1">
      <alignment horizontal="center" wrapText="1"/>
    </xf>
    <xf numFmtId="0" fontId="18" fillId="12" borderId="2" xfId="0" applyFont="1" applyFill="1" applyBorder="1" applyAlignment="1">
      <alignment horizontal="center" wrapText="1"/>
    </xf>
    <xf numFmtId="0" fontId="18" fillId="12" borderId="3" xfId="0" applyFont="1" applyFill="1" applyBorder="1" applyAlignment="1">
      <alignment horizontal="center" wrapText="1"/>
    </xf>
    <xf numFmtId="0" fontId="18" fillId="12" borderId="4" xfId="0" applyFont="1" applyFill="1" applyBorder="1" applyAlignment="1">
      <alignment horizontal="center" wrapText="1"/>
    </xf>
    <xf numFmtId="0" fontId="18" fillId="12" borderId="1" xfId="0" applyFont="1" applyFill="1" applyBorder="1" applyAlignment="1">
      <alignment horizontal="left" vertical="center" wrapText="1"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9" fillId="0" borderId="17" xfId="0" applyFont="1" applyBorder="1" applyAlignment="1">
      <alignment wrapText="1"/>
    </xf>
    <xf numFmtId="0" fontId="19" fillId="0" borderId="18" xfId="0" applyFont="1" applyBorder="1" applyAlignment="1">
      <alignment wrapText="1"/>
    </xf>
    <xf numFmtId="0" fontId="19" fillId="0" borderId="19" xfId="0" applyFont="1" applyBorder="1" applyAlignment="1">
      <alignment wrapText="1"/>
    </xf>
    <xf numFmtId="10" fontId="19" fillId="0" borderId="21" xfId="2" applyNumberFormat="1" applyFont="1" applyBorder="1" applyAlignment="1">
      <alignment horizontal="right" vertical="center" wrapText="1"/>
    </xf>
    <xf numFmtId="10" fontId="19" fillId="0" borderId="23" xfId="2" applyNumberFormat="1" applyFont="1" applyBorder="1" applyAlignment="1">
      <alignment horizontal="right" vertical="center" wrapText="1"/>
    </xf>
    <xf numFmtId="0" fontId="20" fillId="0" borderId="17" xfId="0" applyFont="1" applyBorder="1" applyAlignment="1">
      <alignment wrapText="1"/>
    </xf>
    <xf numFmtId="0" fontId="20" fillId="0" borderId="18" xfId="0" applyFont="1" applyBorder="1" applyAlignment="1">
      <alignment wrapText="1"/>
    </xf>
    <xf numFmtId="0" fontId="20" fillId="0" borderId="19" xfId="0" applyFont="1" applyBorder="1" applyAlignment="1">
      <alignment wrapText="1"/>
    </xf>
    <xf numFmtId="0" fontId="20" fillId="0" borderId="6" xfId="0" applyFont="1" applyBorder="1" applyAlignment="1">
      <alignment horizontal="center"/>
    </xf>
    <xf numFmtId="0" fontId="20" fillId="0" borderId="17" xfId="0" applyFont="1" applyBorder="1" applyAlignment="1">
      <alignment horizontal="right" vertical="center" wrapText="1"/>
    </xf>
    <xf numFmtId="0" fontId="20" fillId="0" borderId="18" xfId="0" applyFont="1" applyBorder="1" applyAlignment="1">
      <alignment horizontal="right" vertical="center" wrapText="1"/>
    </xf>
    <xf numFmtId="0" fontId="20" fillId="0" borderId="19" xfId="0" applyFont="1" applyBorder="1" applyAlignment="1">
      <alignment horizontal="right" vertical="center" wrapText="1"/>
    </xf>
    <xf numFmtId="0" fontId="19" fillId="0" borderId="20" xfId="0" applyFont="1" applyBorder="1" applyAlignment="1">
      <alignment wrapText="1"/>
    </xf>
    <xf numFmtId="0" fontId="20" fillId="0" borderId="0" xfId="0" applyFont="1" applyAlignment="1">
      <alignment wrapText="1"/>
    </xf>
    <xf numFmtId="0" fontId="20" fillId="8" borderId="17" xfId="0" applyFont="1" applyFill="1" applyBorder="1" applyAlignment="1">
      <alignment wrapText="1"/>
    </xf>
    <xf numFmtId="0" fontId="20" fillId="8" borderId="18" xfId="0" applyFont="1" applyFill="1" applyBorder="1" applyAlignment="1">
      <alignment wrapText="1"/>
    </xf>
    <xf numFmtId="0" fontId="20" fillId="8" borderId="19" xfId="0" applyFont="1" applyFill="1" applyBorder="1" applyAlignment="1">
      <alignment wrapText="1"/>
    </xf>
    <xf numFmtId="0" fontId="19" fillId="0" borderId="21" xfId="0" applyFont="1" applyBorder="1" applyAlignment="1">
      <alignment horizontal="right" vertical="top" wrapText="1"/>
    </xf>
    <xf numFmtId="0" fontId="19" fillId="0" borderId="22" xfId="0" applyFont="1" applyBorder="1" applyAlignment="1">
      <alignment horizontal="right" vertical="top" wrapText="1"/>
    </xf>
    <xf numFmtId="0" fontId="19" fillId="0" borderId="23" xfId="0" applyFont="1" applyBorder="1" applyAlignment="1">
      <alignment horizontal="right" vertical="top" wrapText="1"/>
    </xf>
    <xf numFmtId="0" fontId="20" fillId="0" borderId="34" xfId="0" applyFont="1" applyBorder="1" applyAlignment="1">
      <alignment horizontal="right" vertical="center" wrapText="1"/>
    </xf>
    <xf numFmtId="0" fontId="20" fillId="0" borderId="35" xfId="0" applyFont="1" applyBorder="1" applyAlignment="1">
      <alignment horizontal="right" vertical="center" wrapText="1"/>
    </xf>
    <xf numFmtId="0" fontId="20" fillId="0" borderId="36" xfId="0" applyFont="1" applyBorder="1" applyAlignment="1">
      <alignment horizontal="right" vertical="center" wrapText="1"/>
    </xf>
    <xf numFmtId="0" fontId="23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vertical="center" wrapText="1"/>
    </xf>
    <xf numFmtId="0" fontId="19" fillId="0" borderId="0" xfId="0" applyFont="1" applyAlignment="1">
      <alignment wrapText="1"/>
    </xf>
    <xf numFmtId="0" fontId="20" fillId="0" borderId="1" xfId="0" applyFont="1" applyBorder="1" applyAlignment="1">
      <alignment horizontal="right" vertical="top" wrapText="1"/>
    </xf>
    <xf numFmtId="0" fontId="20" fillId="0" borderId="1" xfId="0" applyFont="1" applyBorder="1" applyAlignment="1">
      <alignment vertical="top" wrapText="1"/>
    </xf>
    <xf numFmtId="0" fontId="19" fillId="0" borderId="34" xfId="0" applyFont="1" applyBorder="1" applyAlignment="1">
      <alignment horizontal="center" vertical="top" wrapText="1"/>
    </xf>
    <xf numFmtId="0" fontId="19" fillId="0" borderId="35" xfId="0" applyFont="1" applyBorder="1" applyAlignment="1">
      <alignment horizontal="center" vertical="top" wrapText="1"/>
    </xf>
    <xf numFmtId="0" fontId="19" fillId="0" borderId="36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20" fillId="0" borderId="17" xfId="0" applyFont="1" applyBorder="1" applyAlignment="1">
      <alignment vertical="center" wrapText="1"/>
    </xf>
    <xf numFmtId="0" fontId="20" fillId="0" borderId="18" xfId="0" applyFont="1" applyBorder="1" applyAlignment="1">
      <alignment vertical="center" wrapText="1"/>
    </xf>
    <xf numFmtId="0" fontId="20" fillId="0" borderId="19" xfId="0" applyFont="1" applyBorder="1" applyAlignment="1">
      <alignment vertical="center" wrapText="1"/>
    </xf>
    <xf numFmtId="0" fontId="20" fillId="0" borderId="17" xfId="0" applyFont="1" applyBorder="1" applyAlignment="1">
      <alignment horizontal="right" vertical="top" wrapText="1"/>
    </xf>
    <xf numFmtId="0" fontId="20" fillId="0" borderId="18" xfId="0" applyFont="1" applyBorder="1" applyAlignment="1">
      <alignment horizontal="right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</cellXfs>
  <cellStyles count="5">
    <cellStyle name="Moeda 2" xfId="4"/>
    <cellStyle name="Normal" xfId="0" builtinId="0"/>
    <cellStyle name="Porcentagem" xfId="2" builtinId="5"/>
    <cellStyle name="Vírgula" xfId="1" builtinId="3"/>
    <cellStyle name="Vírgula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114300</xdr:colOff>
      <xdr:row>1</xdr:row>
      <xdr:rowOff>190500</xdr:rowOff>
    </xdr:from>
    <xdr:to>
      <xdr:col>12</xdr:col>
      <xdr:colOff>1203960</xdr:colOff>
      <xdr:row>3</xdr:row>
      <xdr:rowOff>76200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9B067204-A14C-44A9-882A-78B5828F2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79280" y="426720"/>
          <a:ext cx="2118360" cy="891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388620</xdr:colOff>
      <xdr:row>3</xdr:row>
      <xdr:rowOff>381000</xdr:rowOff>
    </xdr:from>
    <xdr:to>
      <xdr:col>12</xdr:col>
      <xdr:colOff>960120</xdr:colOff>
      <xdr:row>5</xdr:row>
      <xdr:rowOff>335280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602C654E-FFE5-4BCC-B0F9-27BE20E99847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1623060"/>
          <a:ext cx="1600200" cy="8686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315687</xdr:colOff>
      <xdr:row>1</xdr:row>
      <xdr:rowOff>130629</xdr:rowOff>
    </xdr:from>
    <xdr:to>
      <xdr:col>3</xdr:col>
      <xdr:colOff>922411</xdr:colOff>
      <xdr:row>6</xdr:row>
      <xdr:rowOff>76200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9EBD4455-1F01-4E2B-B3BB-A4399AEB0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458" y="315686"/>
          <a:ext cx="2043639" cy="870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359228</xdr:colOff>
      <xdr:row>1</xdr:row>
      <xdr:rowOff>119743</xdr:rowOff>
    </xdr:from>
    <xdr:to>
      <xdr:col>10</xdr:col>
      <xdr:colOff>1066799</xdr:colOff>
      <xdr:row>6</xdr:row>
      <xdr:rowOff>56555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E62C051C-7763-475B-A4D4-573C373990EF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4857" y="304800"/>
          <a:ext cx="1828799" cy="86209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377687</xdr:colOff>
      <xdr:row>4</xdr:row>
      <xdr:rowOff>205409</xdr:rowOff>
    </xdr:from>
    <xdr:to>
      <xdr:col>13</xdr:col>
      <xdr:colOff>46383</xdr:colOff>
      <xdr:row>5</xdr:row>
      <xdr:rowOff>233494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8DCB301-C60D-48B8-A790-214C12417A0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80567" y="1523669"/>
          <a:ext cx="1222513" cy="653664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11</xdr:col>
      <xdr:colOff>72888</xdr:colOff>
      <xdr:row>1</xdr:row>
      <xdr:rowOff>165652</xdr:rowOff>
    </xdr:from>
    <xdr:to>
      <xdr:col>13</xdr:col>
      <xdr:colOff>563219</xdr:colOff>
      <xdr:row>3</xdr:row>
      <xdr:rowOff>337931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C08051C0-CC06-42B6-9B58-0CB3593D5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5768" y="356152"/>
          <a:ext cx="1785731" cy="903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76"/>
  <sheetViews>
    <sheetView tabSelected="1" view="pageBreakPreview" topLeftCell="A276" zoomScaleNormal="100" zoomScaleSheetLayoutView="100" workbookViewId="0">
      <selection activeCell="M278" sqref="M278"/>
    </sheetView>
  </sheetViews>
  <sheetFormatPr defaultRowHeight="15" x14ac:dyDescent="0.25"/>
  <cols>
    <col min="1" max="1" width="12" customWidth="1"/>
    <col min="2" max="2" width="12.140625" customWidth="1"/>
    <col min="3" max="3" width="18.140625" customWidth="1"/>
    <col min="4" max="4" width="11.7109375" customWidth="1"/>
    <col min="5" max="5" width="10.42578125" customWidth="1"/>
    <col min="6" max="6" width="10.28515625" customWidth="1"/>
    <col min="7" max="7" width="10.140625" customWidth="1"/>
    <col min="8" max="8" width="6.85546875" customWidth="1"/>
    <col min="9" max="9" width="17" customWidth="1"/>
    <col min="10" max="10" width="12.42578125" customWidth="1"/>
    <col min="11" max="11" width="16.85546875" customWidth="1"/>
    <col min="12" max="12" width="15" customWidth="1"/>
    <col min="13" max="13" width="19.140625" customWidth="1"/>
    <col min="14" max="14" width="8.42578125" customWidth="1"/>
    <col min="15" max="15" width="12.85546875" bestFit="1" customWidth="1"/>
    <col min="16" max="16" width="10.28515625" bestFit="1" customWidth="1"/>
    <col min="26" max="26" width="10.5703125" customWidth="1"/>
  </cols>
  <sheetData>
    <row r="1" spans="1:20" ht="18.75" customHeight="1" x14ac:dyDescent="0.25">
      <c r="A1" s="395" t="s">
        <v>252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6"/>
      <c r="M1" s="396"/>
    </row>
    <row r="2" spans="1:20" ht="39" customHeight="1" x14ac:dyDescent="0.25">
      <c r="A2" s="395"/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6"/>
      <c r="M2" s="396"/>
      <c r="N2" s="1"/>
      <c r="O2" s="1"/>
      <c r="P2" s="1"/>
      <c r="Q2" s="1"/>
      <c r="R2" s="1"/>
      <c r="S2" s="1"/>
      <c r="T2" s="1"/>
    </row>
    <row r="3" spans="1:20" ht="40.5" customHeight="1" x14ac:dyDescent="0.25">
      <c r="A3" s="347" t="s">
        <v>257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96"/>
      <c r="M3" s="396"/>
      <c r="N3" s="1"/>
      <c r="O3" s="1"/>
      <c r="P3" s="1"/>
      <c r="Q3" s="1"/>
      <c r="R3" s="1"/>
      <c r="S3" s="1"/>
      <c r="T3" s="1"/>
    </row>
    <row r="4" spans="1:20" ht="37.5" customHeight="1" x14ac:dyDescent="0.25">
      <c r="A4" s="397" t="s">
        <v>313</v>
      </c>
      <c r="B4" s="398"/>
      <c r="C4" s="398"/>
      <c r="D4" s="398"/>
      <c r="E4" s="398"/>
      <c r="F4" s="398"/>
      <c r="G4" s="398"/>
      <c r="H4" s="399"/>
      <c r="I4" s="401" t="s">
        <v>856</v>
      </c>
      <c r="J4" s="401"/>
      <c r="K4" s="401"/>
      <c r="L4" s="396"/>
      <c r="M4" s="396"/>
      <c r="N4" s="1"/>
      <c r="O4" s="1"/>
      <c r="P4" s="1"/>
      <c r="Q4" s="1"/>
      <c r="R4" s="1"/>
      <c r="S4" s="1"/>
      <c r="T4" s="1"/>
    </row>
    <row r="5" spans="1:20" ht="35.25" customHeight="1" x14ac:dyDescent="0.25">
      <c r="A5" s="408" t="s">
        <v>314</v>
      </c>
      <c r="B5" s="409"/>
      <c r="C5" s="409"/>
      <c r="D5" s="409"/>
      <c r="E5" s="409"/>
      <c r="F5" s="409"/>
      <c r="G5" s="409"/>
      <c r="H5" s="410"/>
      <c r="I5" s="400" t="s">
        <v>258</v>
      </c>
      <c r="J5" s="400"/>
      <c r="K5" s="400"/>
      <c r="L5" s="396"/>
      <c r="M5" s="396"/>
      <c r="N5" s="1"/>
      <c r="O5" s="1"/>
      <c r="P5" s="1"/>
      <c r="Q5" s="1"/>
      <c r="R5" s="1"/>
      <c r="S5" s="1"/>
      <c r="T5" s="1"/>
    </row>
    <row r="6" spans="1:20" ht="30.6" customHeight="1" x14ac:dyDescent="0.25">
      <c r="A6" s="411"/>
      <c r="B6" s="412"/>
      <c r="C6" s="412"/>
      <c r="D6" s="412"/>
      <c r="E6" s="412"/>
      <c r="F6" s="412"/>
      <c r="G6" s="412"/>
      <c r="H6" s="413"/>
      <c r="I6" s="124" t="s">
        <v>780</v>
      </c>
      <c r="J6" s="360" t="s">
        <v>842</v>
      </c>
      <c r="K6" s="361"/>
      <c r="L6" s="396"/>
      <c r="M6" s="396"/>
      <c r="N6" s="1"/>
      <c r="O6" s="1"/>
      <c r="P6" s="1"/>
      <c r="Q6" s="1"/>
      <c r="R6" s="1"/>
      <c r="S6" s="1"/>
      <c r="T6" s="1"/>
    </row>
    <row r="7" spans="1:20" ht="15.75" customHeight="1" x14ac:dyDescent="0.25">
      <c r="A7" s="402" t="s">
        <v>108</v>
      </c>
      <c r="B7" s="403"/>
      <c r="C7" s="403"/>
      <c r="D7" s="403"/>
      <c r="E7" s="403"/>
      <c r="F7" s="403"/>
      <c r="G7" s="403"/>
      <c r="H7" s="403"/>
      <c r="I7" s="403"/>
      <c r="J7" s="403"/>
      <c r="K7" s="404"/>
      <c r="L7" s="396"/>
      <c r="M7" s="396"/>
      <c r="N7" s="1"/>
      <c r="O7" s="1"/>
      <c r="P7" s="1"/>
      <c r="Q7" s="1"/>
      <c r="R7" s="1"/>
      <c r="S7" s="1"/>
      <c r="T7" s="1"/>
    </row>
    <row r="8" spans="1:20" ht="26.25" customHeight="1" x14ac:dyDescent="0.25">
      <c r="A8" s="405"/>
      <c r="B8" s="406"/>
      <c r="C8" s="406"/>
      <c r="D8" s="406"/>
      <c r="E8" s="406"/>
      <c r="F8" s="406"/>
      <c r="G8" s="406"/>
      <c r="H8" s="406"/>
      <c r="I8" s="406"/>
      <c r="J8" s="406"/>
      <c r="K8" s="407"/>
      <c r="L8" s="396"/>
      <c r="M8" s="396"/>
      <c r="N8" s="1"/>
      <c r="O8" s="1"/>
      <c r="P8" s="1"/>
      <c r="Q8" s="1"/>
      <c r="R8" s="1"/>
      <c r="S8" s="1"/>
      <c r="T8" s="1"/>
    </row>
    <row r="9" spans="1:20" ht="25.5" customHeight="1" x14ac:dyDescent="0.25">
      <c r="A9" s="118" t="s">
        <v>12</v>
      </c>
      <c r="B9" s="118" t="s">
        <v>190</v>
      </c>
      <c r="C9" s="118" t="s">
        <v>189</v>
      </c>
      <c r="D9" s="376" t="s">
        <v>2</v>
      </c>
      <c r="E9" s="376"/>
      <c r="F9" s="376"/>
      <c r="G9" s="376"/>
      <c r="H9" s="376"/>
      <c r="I9" s="376"/>
      <c r="J9" s="118" t="s">
        <v>191</v>
      </c>
      <c r="K9" s="118" t="s">
        <v>187</v>
      </c>
      <c r="L9" s="118" t="s">
        <v>5</v>
      </c>
      <c r="M9" s="118" t="s">
        <v>4</v>
      </c>
      <c r="N9" s="3"/>
      <c r="O9" s="2"/>
      <c r="P9" s="2"/>
      <c r="Q9" s="1"/>
      <c r="R9" s="1"/>
      <c r="S9" s="1"/>
      <c r="T9" s="1"/>
    </row>
    <row r="10" spans="1:20" ht="31.5" customHeight="1" x14ac:dyDescent="0.25">
      <c r="A10" s="6" t="s">
        <v>6</v>
      </c>
      <c r="B10" s="6">
        <v>20305</v>
      </c>
      <c r="C10" s="215" t="s">
        <v>255</v>
      </c>
      <c r="D10" s="367" t="s">
        <v>781</v>
      </c>
      <c r="E10" s="368"/>
      <c r="F10" s="368"/>
      <c r="G10" s="368"/>
      <c r="H10" s="368"/>
      <c r="I10" s="369"/>
      <c r="J10" s="6" t="s">
        <v>8</v>
      </c>
      <c r="K10" s="7">
        <f>'MEMORIAL CALCULO'!N12</f>
        <v>8</v>
      </c>
      <c r="L10" s="7">
        <v>355.38</v>
      </c>
      <c r="M10" s="5">
        <f t="shared" ref="M10:M12" si="0">ROUND(K10*L10,2)</f>
        <v>2843.04</v>
      </c>
      <c r="N10" s="3"/>
      <c r="O10" s="183">
        <v>269.31</v>
      </c>
      <c r="P10" s="44">
        <f>O10*1.3196</f>
        <v>355.38147600000002</v>
      </c>
      <c r="Q10" s="1"/>
      <c r="R10" s="1"/>
      <c r="S10" s="1"/>
      <c r="T10" s="1"/>
    </row>
    <row r="11" spans="1:20" s="182" customFormat="1" ht="67.900000000000006" customHeight="1" x14ac:dyDescent="0.25">
      <c r="A11" s="185" t="s">
        <v>501</v>
      </c>
      <c r="B11" s="21">
        <v>20350</v>
      </c>
      <c r="C11" s="215" t="s">
        <v>255</v>
      </c>
      <c r="D11" s="351" t="s">
        <v>236</v>
      </c>
      <c r="E11" s="352"/>
      <c r="F11" s="352"/>
      <c r="G11" s="352"/>
      <c r="H11" s="352"/>
      <c r="I11" s="353"/>
      <c r="J11" s="21" t="s">
        <v>32</v>
      </c>
      <c r="K11" s="7">
        <v>80</v>
      </c>
      <c r="L11" s="7">
        <v>274.2</v>
      </c>
      <c r="M11" s="5">
        <f t="shared" si="0"/>
        <v>21936</v>
      </c>
      <c r="N11" s="3"/>
      <c r="O11" s="183">
        <v>207.79</v>
      </c>
      <c r="P11" s="44">
        <f t="shared" ref="P11:P74" si="1">O11*1.3196</f>
        <v>274.19968399999999</v>
      </c>
      <c r="Q11" s="183"/>
      <c r="R11" s="183"/>
      <c r="S11" s="183"/>
      <c r="T11" s="183"/>
    </row>
    <row r="12" spans="1:20" ht="24" customHeight="1" x14ac:dyDescent="0.25">
      <c r="A12" s="185" t="s">
        <v>502</v>
      </c>
      <c r="B12" s="123">
        <v>10402</v>
      </c>
      <c r="C12" s="215" t="s">
        <v>255</v>
      </c>
      <c r="D12" s="392" t="s">
        <v>7</v>
      </c>
      <c r="E12" s="393"/>
      <c r="F12" s="393"/>
      <c r="G12" s="393"/>
      <c r="H12" s="393"/>
      <c r="I12" s="394"/>
      <c r="J12" s="20" t="s">
        <v>8</v>
      </c>
      <c r="K12" s="5">
        <v>800</v>
      </c>
      <c r="L12" s="5">
        <v>4.63</v>
      </c>
      <c r="M12" s="5">
        <f t="shared" si="0"/>
        <v>3704</v>
      </c>
      <c r="N12" s="1"/>
      <c r="O12" s="1">
        <v>3.51</v>
      </c>
      <c r="P12" s="44">
        <f t="shared" si="1"/>
        <v>4.6317960000000005</v>
      </c>
      <c r="Q12" s="1"/>
      <c r="R12" s="1"/>
      <c r="S12" s="1"/>
      <c r="T12" s="1"/>
    </row>
    <row r="13" spans="1:20" ht="22.5" customHeight="1" x14ac:dyDescent="0.25">
      <c r="A13" s="387" t="s">
        <v>55</v>
      </c>
      <c r="B13" s="387"/>
      <c r="C13" s="387"/>
      <c r="D13" s="387"/>
      <c r="E13" s="387"/>
      <c r="F13" s="387"/>
      <c r="G13" s="387"/>
      <c r="H13" s="387"/>
      <c r="I13" s="387"/>
      <c r="J13" s="18"/>
      <c r="K13" s="5"/>
      <c r="L13" s="5"/>
      <c r="M13" s="14">
        <f>SUM(M10:M12)</f>
        <v>28483.040000000001</v>
      </c>
      <c r="N13" s="1"/>
      <c r="O13" s="1"/>
      <c r="P13" s="183">
        <f t="shared" si="1"/>
        <v>0</v>
      </c>
      <c r="Q13" s="1"/>
      <c r="R13" s="1"/>
      <c r="S13" s="1"/>
      <c r="T13" s="1"/>
    </row>
    <row r="14" spans="1:20" ht="22.5" customHeight="1" x14ac:dyDescent="0.25">
      <c r="A14" s="390"/>
      <c r="B14" s="390"/>
      <c r="C14" s="390"/>
      <c r="D14" s="390"/>
      <c r="E14" s="390"/>
      <c r="F14" s="390"/>
      <c r="G14" s="390"/>
      <c r="H14" s="390"/>
      <c r="I14" s="390"/>
      <c r="J14" s="390"/>
      <c r="K14" s="390"/>
      <c r="L14" s="390"/>
      <c r="M14" s="390"/>
      <c r="N14" s="1"/>
      <c r="O14" s="1"/>
      <c r="P14" s="183">
        <f t="shared" si="1"/>
        <v>0</v>
      </c>
      <c r="Q14" s="1"/>
      <c r="R14" s="1"/>
      <c r="S14" s="1"/>
      <c r="T14" s="1"/>
    </row>
    <row r="15" spans="1:20" ht="22.5" customHeight="1" x14ac:dyDescent="0.25">
      <c r="A15" s="118" t="s">
        <v>13</v>
      </c>
      <c r="B15" s="118" t="s">
        <v>0</v>
      </c>
      <c r="C15" s="118" t="s">
        <v>1</v>
      </c>
      <c r="D15" s="376" t="s">
        <v>270</v>
      </c>
      <c r="E15" s="376"/>
      <c r="F15" s="376"/>
      <c r="G15" s="376"/>
      <c r="H15" s="376"/>
      <c r="I15" s="376"/>
      <c r="J15" s="118" t="s">
        <v>3</v>
      </c>
      <c r="K15" s="118" t="s">
        <v>187</v>
      </c>
      <c r="L15" s="118" t="s">
        <v>5</v>
      </c>
      <c r="M15" s="118" t="s">
        <v>4</v>
      </c>
      <c r="N15" s="1"/>
      <c r="O15" s="1"/>
      <c r="P15" s="183">
        <f t="shared" si="1"/>
        <v>0</v>
      </c>
      <c r="Q15" s="1"/>
      <c r="R15" s="1"/>
      <c r="S15" s="1"/>
      <c r="T15" s="1"/>
    </row>
    <row r="16" spans="1:20" ht="22.5" customHeight="1" x14ac:dyDescent="0.25">
      <c r="A16" s="185" t="s">
        <v>14</v>
      </c>
      <c r="B16" s="21">
        <v>312505</v>
      </c>
      <c r="C16" s="215" t="s">
        <v>255</v>
      </c>
      <c r="D16" s="388" t="s">
        <v>271</v>
      </c>
      <c r="E16" s="388"/>
      <c r="F16" s="388"/>
      <c r="G16" s="388"/>
      <c r="H16" s="388"/>
      <c r="I16" s="388"/>
      <c r="J16" s="26" t="s">
        <v>272</v>
      </c>
      <c r="K16" s="26">
        <f>'MEMORIAL CALCULO'!N22</f>
        <v>0.67</v>
      </c>
      <c r="L16" s="345">
        <v>19479.79</v>
      </c>
      <c r="M16" s="5">
        <f t="shared" ref="M16" si="2">ROUND(K16*L16,2)</f>
        <v>13051.46</v>
      </c>
      <c r="N16" s="1"/>
      <c r="O16" s="183">
        <v>14761.89</v>
      </c>
      <c r="P16" s="44">
        <f t="shared" si="1"/>
        <v>19479.790044000001</v>
      </c>
      <c r="Q16" s="1"/>
      <c r="R16" s="1"/>
      <c r="S16" s="1"/>
      <c r="T16" s="1"/>
    </row>
    <row r="17" spans="1:20" ht="22.5" customHeight="1" x14ac:dyDescent="0.25">
      <c r="A17" s="387" t="s">
        <v>56</v>
      </c>
      <c r="B17" s="387"/>
      <c r="C17" s="387"/>
      <c r="D17" s="387"/>
      <c r="E17" s="387"/>
      <c r="F17" s="387"/>
      <c r="G17" s="387"/>
      <c r="H17" s="387"/>
      <c r="I17" s="387"/>
      <c r="J17" s="21"/>
      <c r="K17" s="5"/>
      <c r="L17" s="5"/>
      <c r="M17" s="14">
        <f>SUM(M16)</f>
        <v>13051.46</v>
      </c>
      <c r="N17" s="1"/>
      <c r="O17" s="1"/>
      <c r="P17" s="44">
        <f t="shared" si="1"/>
        <v>0</v>
      </c>
      <c r="Q17" s="1"/>
      <c r="R17" s="1"/>
      <c r="S17" s="1"/>
      <c r="T17" s="1"/>
    </row>
    <row r="18" spans="1:20" ht="22.5" customHeight="1" x14ac:dyDescent="0.25">
      <c r="A18" s="389"/>
      <c r="B18" s="389"/>
      <c r="C18" s="389"/>
      <c r="D18" s="389"/>
      <c r="E18" s="389"/>
      <c r="F18" s="389"/>
      <c r="G18" s="389"/>
      <c r="H18" s="389"/>
      <c r="I18" s="389"/>
      <c r="J18" s="389"/>
      <c r="K18" s="389"/>
      <c r="L18" s="389"/>
      <c r="M18" s="389"/>
      <c r="N18" s="1"/>
      <c r="O18" s="1"/>
      <c r="P18" s="44">
        <f t="shared" si="1"/>
        <v>0</v>
      </c>
      <c r="Q18" s="1"/>
      <c r="R18" s="1"/>
      <c r="S18" s="1"/>
      <c r="T18" s="1"/>
    </row>
    <row r="19" spans="1:20" ht="24" customHeight="1" x14ac:dyDescent="0.25">
      <c r="A19" s="118" t="s">
        <v>16</v>
      </c>
      <c r="B19" s="118" t="s">
        <v>0</v>
      </c>
      <c r="C19" s="118" t="s">
        <v>1</v>
      </c>
      <c r="D19" s="376" t="s">
        <v>11</v>
      </c>
      <c r="E19" s="376"/>
      <c r="F19" s="376"/>
      <c r="G19" s="376"/>
      <c r="H19" s="376"/>
      <c r="I19" s="376"/>
      <c r="J19" s="118" t="s">
        <v>3</v>
      </c>
      <c r="K19" s="118" t="s">
        <v>187</v>
      </c>
      <c r="L19" s="118" t="s">
        <v>5</v>
      </c>
      <c r="M19" s="118" t="s">
        <v>4</v>
      </c>
      <c r="N19" s="1"/>
      <c r="O19" s="1"/>
      <c r="P19" s="44">
        <f t="shared" si="1"/>
        <v>0</v>
      </c>
      <c r="Q19" s="1"/>
      <c r="R19" s="1"/>
      <c r="S19" s="1"/>
      <c r="T19" s="1"/>
    </row>
    <row r="20" spans="1:20" ht="27" customHeight="1" x14ac:dyDescent="0.25">
      <c r="A20" s="6" t="s">
        <v>17</v>
      </c>
      <c r="B20" s="6">
        <v>10501</v>
      </c>
      <c r="C20" s="215" t="s">
        <v>255</v>
      </c>
      <c r="D20" s="379" t="s">
        <v>9</v>
      </c>
      <c r="E20" s="377"/>
      <c r="F20" s="377"/>
      <c r="G20" s="377"/>
      <c r="H20" s="377"/>
      <c r="I20" s="378"/>
      <c r="J20" s="4" t="s">
        <v>8</v>
      </c>
      <c r="K20" s="7">
        <f>'MEMORIAL CALCULO'!N26</f>
        <v>800</v>
      </c>
      <c r="L20" s="5">
        <v>13.53</v>
      </c>
      <c r="M20" s="7">
        <f>ROUND(L20*K20,2)</f>
        <v>10824</v>
      </c>
      <c r="N20" s="1"/>
      <c r="O20" s="1">
        <v>10.25</v>
      </c>
      <c r="P20" s="44">
        <f t="shared" si="1"/>
        <v>13.525900000000002</v>
      </c>
      <c r="Q20" s="1"/>
      <c r="R20" s="1"/>
      <c r="S20" s="1"/>
      <c r="T20" s="1"/>
    </row>
    <row r="21" spans="1:20" ht="66.75" customHeight="1" x14ac:dyDescent="0.25">
      <c r="A21" s="6" t="s">
        <v>18</v>
      </c>
      <c r="B21" s="4">
        <v>20702</v>
      </c>
      <c r="C21" s="215" t="s">
        <v>255</v>
      </c>
      <c r="D21" s="351" t="s">
        <v>125</v>
      </c>
      <c r="E21" s="352"/>
      <c r="F21" s="352"/>
      <c r="G21" s="352"/>
      <c r="H21" s="352"/>
      <c r="I21" s="353"/>
      <c r="J21" s="4" t="s">
        <v>8</v>
      </c>
      <c r="K21" s="5">
        <f>'MEMORIAL CALCULO'!N29</f>
        <v>10.9</v>
      </c>
      <c r="L21" s="5">
        <v>862.85</v>
      </c>
      <c r="M21" s="5">
        <f>ROUND(K21*L21,2)</f>
        <v>9405.07</v>
      </c>
      <c r="N21" s="1"/>
      <c r="O21" s="183">
        <v>653.87</v>
      </c>
      <c r="P21" s="44">
        <f t="shared" si="1"/>
        <v>862.84685200000013</v>
      </c>
      <c r="Q21" s="1"/>
      <c r="R21" s="1"/>
      <c r="S21" s="1"/>
      <c r="T21" s="1"/>
    </row>
    <row r="22" spans="1:20" ht="22.5" customHeight="1" x14ac:dyDescent="0.25">
      <c r="A22" s="387" t="s">
        <v>57</v>
      </c>
      <c r="B22" s="387"/>
      <c r="C22" s="387"/>
      <c r="D22" s="387"/>
      <c r="E22" s="387"/>
      <c r="F22" s="387"/>
      <c r="G22" s="387"/>
      <c r="H22" s="387"/>
      <c r="I22" s="387"/>
      <c r="J22" s="18"/>
      <c r="K22" s="5"/>
      <c r="L22" s="5"/>
      <c r="M22" s="15">
        <f>SUM(M20:M21)</f>
        <v>20229.07</v>
      </c>
      <c r="N22" s="1"/>
      <c r="O22" s="1"/>
      <c r="P22" s="44">
        <f t="shared" si="1"/>
        <v>0</v>
      </c>
      <c r="Q22" s="1"/>
      <c r="R22" s="1"/>
      <c r="S22" s="1"/>
      <c r="T22" s="1"/>
    </row>
    <row r="23" spans="1:20" ht="22.5" customHeight="1" x14ac:dyDescent="0.25">
      <c r="A23" s="356"/>
      <c r="B23" s="356"/>
      <c r="C23" s="356"/>
      <c r="D23" s="356"/>
      <c r="E23" s="356"/>
      <c r="F23" s="356"/>
      <c r="G23" s="356"/>
      <c r="H23" s="356"/>
      <c r="I23" s="356"/>
      <c r="J23" s="356"/>
      <c r="K23" s="356"/>
      <c r="L23" s="356"/>
      <c r="M23" s="356"/>
      <c r="N23" s="1"/>
      <c r="O23" s="1"/>
      <c r="P23" s="44">
        <f t="shared" si="1"/>
        <v>0</v>
      </c>
      <c r="Q23" s="1"/>
      <c r="R23" s="1"/>
      <c r="S23" s="1"/>
      <c r="T23" s="1"/>
    </row>
    <row r="24" spans="1:20" ht="24.75" customHeight="1" x14ac:dyDescent="0.25">
      <c r="A24" s="118" t="s">
        <v>19</v>
      </c>
      <c r="B24" s="118" t="s">
        <v>0</v>
      </c>
      <c r="C24" s="118" t="s">
        <v>1</v>
      </c>
      <c r="D24" s="365" t="s">
        <v>15</v>
      </c>
      <c r="E24" s="365"/>
      <c r="F24" s="365"/>
      <c r="G24" s="365"/>
      <c r="H24" s="365"/>
      <c r="I24" s="365"/>
      <c r="J24" s="118" t="s">
        <v>3</v>
      </c>
      <c r="K24" s="118" t="s">
        <v>187</v>
      </c>
      <c r="L24" s="118" t="s">
        <v>5</v>
      </c>
      <c r="M24" s="118" t="s">
        <v>4</v>
      </c>
      <c r="N24" s="1"/>
      <c r="O24" s="1"/>
      <c r="P24" s="44">
        <f t="shared" si="1"/>
        <v>0</v>
      </c>
      <c r="Q24" s="1"/>
      <c r="R24" s="1"/>
      <c r="S24" s="1"/>
      <c r="T24" s="1"/>
    </row>
    <row r="25" spans="1:20" ht="36.75" customHeight="1" x14ac:dyDescent="0.25">
      <c r="A25" s="6" t="s">
        <v>20</v>
      </c>
      <c r="B25" s="4">
        <v>30101</v>
      </c>
      <c r="C25" s="215" t="s">
        <v>255</v>
      </c>
      <c r="D25" s="351" t="s">
        <v>183</v>
      </c>
      <c r="E25" s="352"/>
      <c r="F25" s="352"/>
      <c r="G25" s="352"/>
      <c r="H25" s="352"/>
      <c r="I25" s="353"/>
      <c r="J25" s="4" t="s">
        <v>10</v>
      </c>
      <c r="K25" s="5">
        <f>'MEMORIAL CALCULO'!N43</f>
        <v>43.52</v>
      </c>
      <c r="L25" s="5">
        <v>60.25</v>
      </c>
      <c r="M25" s="5">
        <f>ROUND(L25*K25,2)</f>
        <v>2622.08</v>
      </c>
      <c r="N25" s="1"/>
      <c r="O25" s="16">
        <v>45.66</v>
      </c>
      <c r="P25" s="44">
        <f t="shared" si="1"/>
        <v>60.252935999999998</v>
      </c>
      <c r="Q25" s="1"/>
      <c r="R25" s="1"/>
      <c r="S25" s="1"/>
      <c r="T25" s="1"/>
    </row>
    <row r="26" spans="1:20" ht="37.5" customHeight="1" x14ac:dyDescent="0.25">
      <c r="A26" s="6" t="s">
        <v>21</v>
      </c>
      <c r="B26" s="13">
        <v>30202</v>
      </c>
      <c r="C26" s="215" t="s">
        <v>255</v>
      </c>
      <c r="D26" s="351" t="s">
        <v>122</v>
      </c>
      <c r="E26" s="352"/>
      <c r="F26" s="352"/>
      <c r="G26" s="352"/>
      <c r="H26" s="352"/>
      <c r="I26" s="353"/>
      <c r="J26" s="13" t="s">
        <v>10</v>
      </c>
      <c r="K26" s="5">
        <f>'MEMORIAL CALCULO'!N46</f>
        <v>83.28</v>
      </c>
      <c r="L26" s="5">
        <v>136.58000000000001</v>
      </c>
      <c r="M26" s="5">
        <f>ROUND(L26*K26,2)</f>
        <v>11374.38</v>
      </c>
      <c r="N26" s="1"/>
      <c r="O26" s="1">
        <v>103.5</v>
      </c>
      <c r="P26" s="44">
        <f t="shared" si="1"/>
        <v>136.57860000000002</v>
      </c>
      <c r="Q26" s="1"/>
      <c r="R26" s="1"/>
      <c r="S26" s="1"/>
      <c r="T26" s="1"/>
    </row>
    <row r="27" spans="1:20" ht="26.25" customHeight="1" x14ac:dyDescent="0.25">
      <c r="A27" s="6" t="s">
        <v>22</v>
      </c>
      <c r="B27" s="6">
        <v>30211</v>
      </c>
      <c r="C27" s="215" t="s">
        <v>255</v>
      </c>
      <c r="D27" s="367" t="s">
        <v>123</v>
      </c>
      <c r="E27" s="368"/>
      <c r="F27" s="368"/>
      <c r="G27" s="368"/>
      <c r="H27" s="368"/>
      <c r="I27" s="369"/>
      <c r="J27" s="6" t="s">
        <v>10</v>
      </c>
      <c r="K27" s="7">
        <f>'MEMORIAL CALCULO'!N49</f>
        <v>35.82</v>
      </c>
      <c r="L27" s="7">
        <v>8.34</v>
      </c>
      <c r="M27" s="7">
        <f>ROUND(L27*K27,2)</f>
        <v>298.74</v>
      </c>
      <c r="N27" s="1"/>
      <c r="O27" s="1">
        <v>6.32</v>
      </c>
      <c r="P27" s="44">
        <f t="shared" si="1"/>
        <v>8.3398720000000015</v>
      </c>
      <c r="Q27" s="1"/>
      <c r="R27" s="1"/>
      <c r="S27" s="1"/>
      <c r="T27" s="1"/>
    </row>
    <row r="28" spans="1:20" ht="22.5" customHeight="1" x14ac:dyDescent="0.25">
      <c r="A28" s="387" t="s">
        <v>559</v>
      </c>
      <c r="B28" s="387"/>
      <c r="C28" s="387"/>
      <c r="D28" s="387"/>
      <c r="E28" s="387"/>
      <c r="F28" s="387"/>
      <c r="G28" s="387"/>
      <c r="H28" s="387"/>
      <c r="I28" s="387"/>
      <c r="J28" s="18"/>
      <c r="K28" s="5"/>
      <c r="L28" s="5"/>
      <c r="M28" s="15">
        <f>SUM(M25:M27)</f>
        <v>14295.199999999999</v>
      </c>
      <c r="N28" s="1"/>
      <c r="O28" s="1"/>
      <c r="P28" s="44">
        <f t="shared" si="1"/>
        <v>0</v>
      </c>
      <c r="Q28" s="1"/>
      <c r="R28" s="1"/>
      <c r="S28" s="1"/>
      <c r="T28" s="1"/>
    </row>
    <row r="29" spans="1:20" ht="24.75" customHeight="1" x14ac:dyDescent="0.25">
      <c r="A29" s="356"/>
      <c r="B29" s="356"/>
      <c r="C29" s="356"/>
      <c r="D29" s="356"/>
      <c r="E29" s="356"/>
      <c r="F29" s="356"/>
      <c r="G29" s="356"/>
      <c r="H29" s="356"/>
      <c r="I29" s="356"/>
      <c r="J29" s="356"/>
      <c r="K29" s="356"/>
      <c r="L29" s="356"/>
      <c r="M29" s="356"/>
      <c r="N29" s="1"/>
      <c r="O29" s="1"/>
      <c r="P29" s="44">
        <f t="shared" si="1"/>
        <v>0</v>
      </c>
      <c r="Q29" s="1"/>
      <c r="R29" s="1"/>
      <c r="S29" s="1"/>
      <c r="T29" s="1"/>
    </row>
    <row r="30" spans="1:20" ht="25.5" customHeight="1" x14ac:dyDescent="0.25">
      <c r="A30" s="118" t="s">
        <v>27</v>
      </c>
      <c r="B30" s="118" t="s">
        <v>0</v>
      </c>
      <c r="C30" s="118" t="s">
        <v>1</v>
      </c>
      <c r="D30" s="365" t="s">
        <v>777</v>
      </c>
      <c r="E30" s="365"/>
      <c r="F30" s="365"/>
      <c r="G30" s="365"/>
      <c r="H30" s="365"/>
      <c r="I30" s="365"/>
      <c r="J30" s="118" t="s">
        <v>3</v>
      </c>
      <c r="K30" s="118" t="s">
        <v>187</v>
      </c>
      <c r="L30" s="118" t="s">
        <v>5</v>
      </c>
      <c r="M30" s="118" t="s">
        <v>4</v>
      </c>
      <c r="N30" s="1"/>
      <c r="O30" s="1"/>
      <c r="P30" s="44">
        <f t="shared" si="1"/>
        <v>0</v>
      </c>
      <c r="Q30" s="1"/>
      <c r="R30" s="1"/>
      <c r="S30" s="1"/>
      <c r="T30" s="1"/>
    </row>
    <row r="31" spans="1:20" ht="22.9" customHeight="1" x14ac:dyDescent="0.25">
      <c r="A31" s="358" t="s">
        <v>752</v>
      </c>
      <c r="B31" s="386"/>
      <c r="C31" s="386"/>
      <c r="D31" s="386"/>
      <c r="E31" s="386"/>
      <c r="F31" s="386"/>
      <c r="G31" s="386"/>
      <c r="H31" s="386"/>
      <c r="I31" s="386"/>
      <c r="J31" s="386"/>
      <c r="K31" s="386"/>
      <c r="L31" s="386"/>
      <c r="M31" s="359"/>
      <c r="N31" s="1"/>
      <c r="O31" s="1"/>
      <c r="P31" s="44">
        <f t="shared" si="1"/>
        <v>0</v>
      </c>
      <c r="Q31" s="1"/>
      <c r="R31" s="1"/>
      <c r="S31" s="1"/>
      <c r="T31" s="1"/>
    </row>
    <row r="32" spans="1:20" ht="42" customHeight="1" x14ac:dyDescent="0.25">
      <c r="A32" s="6" t="s">
        <v>28</v>
      </c>
      <c r="B32" s="6">
        <v>40237</v>
      </c>
      <c r="C32" s="215" t="s">
        <v>255</v>
      </c>
      <c r="D32" s="351" t="s">
        <v>23</v>
      </c>
      <c r="E32" s="352"/>
      <c r="F32" s="352"/>
      <c r="G32" s="352"/>
      <c r="H32" s="352"/>
      <c r="I32" s="353"/>
      <c r="J32" s="6" t="s">
        <v>10</v>
      </c>
      <c r="K32" s="7">
        <v>7.7</v>
      </c>
      <c r="L32" s="7">
        <v>770.8</v>
      </c>
      <c r="M32" s="5">
        <f>ROUND(L32*K32,2)</f>
        <v>5935.16</v>
      </c>
      <c r="N32" s="1"/>
      <c r="O32" s="183">
        <v>584.12</v>
      </c>
      <c r="P32" s="44">
        <f t="shared" si="1"/>
        <v>770.80475200000012</v>
      </c>
      <c r="Q32" s="1"/>
      <c r="R32" s="1"/>
      <c r="S32" s="1"/>
      <c r="T32" s="1"/>
    </row>
    <row r="33" spans="1:20" ht="54" customHeight="1" x14ac:dyDescent="0.25">
      <c r="A33" s="6" t="s">
        <v>29</v>
      </c>
      <c r="B33" s="6">
        <v>40250</v>
      </c>
      <c r="C33" s="215" t="s">
        <v>255</v>
      </c>
      <c r="D33" s="351" t="s">
        <v>25</v>
      </c>
      <c r="E33" s="352"/>
      <c r="F33" s="352"/>
      <c r="G33" s="352"/>
      <c r="H33" s="352"/>
      <c r="I33" s="353"/>
      <c r="J33" s="6" t="s">
        <v>8</v>
      </c>
      <c r="K33" s="7">
        <v>35.799999999999997</v>
      </c>
      <c r="L33" s="7">
        <v>119.37</v>
      </c>
      <c r="M33" s="5">
        <f t="shared" ref="M33:M35" si="3">ROUND(L33*K33,2)</f>
        <v>4273.45</v>
      </c>
      <c r="N33" s="1"/>
      <c r="O33" s="1">
        <v>90.46</v>
      </c>
      <c r="P33" s="44">
        <f t="shared" si="1"/>
        <v>119.371016</v>
      </c>
      <c r="Q33" s="1"/>
      <c r="R33" s="1"/>
      <c r="S33" s="1"/>
      <c r="T33" s="1"/>
    </row>
    <row r="34" spans="1:20" ht="46.5" customHeight="1" x14ac:dyDescent="0.25">
      <c r="A34" s="185" t="s">
        <v>174</v>
      </c>
      <c r="B34" s="6">
        <v>40328</v>
      </c>
      <c r="C34" s="215" t="s">
        <v>255</v>
      </c>
      <c r="D34" s="351" t="s">
        <v>162</v>
      </c>
      <c r="E34" s="352"/>
      <c r="F34" s="352"/>
      <c r="G34" s="352"/>
      <c r="H34" s="352"/>
      <c r="I34" s="353"/>
      <c r="J34" s="6" t="s">
        <v>121</v>
      </c>
      <c r="K34" s="7">
        <v>242.9</v>
      </c>
      <c r="L34" s="7">
        <v>17.079999999999998</v>
      </c>
      <c r="M34" s="5">
        <f t="shared" si="3"/>
        <v>4148.7299999999996</v>
      </c>
      <c r="N34" s="1"/>
      <c r="O34" s="1">
        <v>12.94</v>
      </c>
      <c r="P34" s="44">
        <f t="shared" si="1"/>
        <v>17.075624000000001</v>
      </c>
      <c r="Q34" s="1"/>
      <c r="R34" s="1"/>
      <c r="S34" s="1"/>
      <c r="T34" s="1"/>
    </row>
    <row r="35" spans="1:20" s="182" customFormat="1" ht="46.5" customHeight="1" x14ac:dyDescent="0.25">
      <c r="A35" s="185" t="s">
        <v>557</v>
      </c>
      <c r="B35" s="215">
        <v>40328</v>
      </c>
      <c r="C35" s="215" t="s">
        <v>255</v>
      </c>
      <c r="D35" s="370" t="s">
        <v>163</v>
      </c>
      <c r="E35" s="371"/>
      <c r="F35" s="371"/>
      <c r="G35" s="371"/>
      <c r="H35" s="371"/>
      <c r="I35" s="372"/>
      <c r="J35" s="215" t="s">
        <v>24</v>
      </c>
      <c r="K35" s="7">
        <v>38.4</v>
      </c>
      <c r="L35" s="7">
        <v>17.079999999999998</v>
      </c>
      <c r="M35" s="5">
        <f t="shared" si="3"/>
        <v>655.87</v>
      </c>
      <c r="N35" s="183"/>
      <c r="O35" s="183">
        <v>12.94</v>
      </c>
      <c r="P35" s="44">
        <f t="shared" si="1"/>
        <v>17.075624000000001</v>
      </c>
      <c r="Q35" s="183"/>
      <c r="R35" s="183"/>
      <c r="S35" s="183"/>
      <c r="T35" s="183"/>
    </row>
    <row r="36" spans="1:20" ht="22.5" customHeight="1" x14ac:dyDescent="0.25">
      <c r="A36" s="374" t="s">
        <v>753</v>
      </c>
      <c r="B36" s="375"/>
      <c r="C36" s="375"/>
      <c r="D36" s="375"/>
      <c r="E36" s="375"/>
      <c r="F36" s="375"/>
      <c r="G36" s="375"/>
      <c r="H36" s="375"/>
      <c r="I36" s="375"/>
      <c r="J36" s="375"/>
      <c r="K36" s="375"/>
      <c r="L36" s="375"/>
      <c r="M36" s="119"/>
      <c r="N36" s="1"/>
      <c r="O36" s="1"/>
      <c r="P36" s="44">
        <f t="shared" si="1"/>
        <v>0</v>
      </c>
      <c r="Q36" s="1"/>
      <c r="R36" s="1"/>
      <c r="S36" s="1"/>
      <c r="T36" s="1"/>
    </row>
    <row r="37" spans="1:20" ht="42" customHeight="1" x14ac:dyDescent="0.25">
      <c r="A37" s="6" t="s">
        <v>558</v>
      </c>
      <c r="B37" s="4">
        <v>40237</v>
      </c>
      <c r="C37" s="215" t="s">
        <v>255</v>
      </c>
      <c r="D37" s="351" t="s">
        <v>23</v>
      </c>
      <c r="E37" s="352"/>
      <c r="F37" s="352"/>
      <c r="G37" s="352"/>
      <c r="H37" s="352"/>
      <c r="I37" s="353"/>
      <c r="J37" s="4" t="s">
        <v>10</v>
      </c>
      <c r="K37" s="5">
        <v>8.81</v>
      </c>
      <c r="L37" s="5">
        <v>770.8</v>
      </c>
      <c r="M37" s="5">
        <f>ROUND(L37*K37,2)</f>
        <v>6790.75</v>
      </c>
      <c r="N37" s="1"/>
      <c r="O37" s="1">
        <v>584.12</v>
      </c>
      <c r="P37" s="44">
        <f t="shared" si="1"/>
        <v>770.80475200000012</v>
      </c>
      <c r="Q37" s="1"/>
      <c r="R37" s="1"/>
      <c r="S37" s="1"/>
      <c r="T37" s="1"/>
    </row>
    <row r="38" spans="1:20" ht="38.450000000000003" customHeight="1" x14ac:dyDescent="0.25">
      <c r="A38" s="6" t="s">
        <v>560</v>
      </c>
      <c r="B38" s="4">
        <v>40246</v>
      </c>
      <c r="C38" s="215" t="s">
        <v>255</v>
      </c>
      <c r="D38" s="351" t="s">
        <v>164</v>
      </c>
      <c r="E38" s="352"/>
      <c r="F38" s="352"/>
      <c r="G38" s="352"/>
      <c r="H38" s="352"/>
      <c r="I38" s="353"/>
      <c r="J38" s="4" t="s">
        <v>24</v>
      </c>
      <c r="K38" s="5">
        <v>158.80000000000001</v>
      </c>
      <c r="L38" s="5">
        <v>20.78</v>
      </c>
      <c r="M38" s="5">
        <f t="shared" ref="M38:M43" si="4">ROUND(L38*K38,2)</f>
        <v>3299.86</v>
      </c>
      <c r="N38" s="1"/>
      <c r="O38" s="1">
        <v>15.75</v>
      </c>
      <c r="P38" s="44">
        <f t="shared" si="1"/>
        <v>20.783700000000003</v>
      </c>
      <c r="Q38" s="1"/>
      <c r="R38" s="1"/>
      <c r="S38" s="1"/>
      <c r="T38" s="1"/>
    </row>
    <row r="39" spans="1:20" s="182" customFormat="1" ht="38.450000000000003" customHeight="1" x14ac:dyDescent="0.25">
      <c r="A39" s="185" t="s">
        <v>561</v>
      </c>
      <c r="B39" s="215">
        <v>40328</v>
      </c>
      <c r="C39" s="215" t="s">
        <v>255</v>
      </c>
      <c r="D39" s="351" t="s">
        <v>756</v>
      </c>
      <c r="E39" s="352"/>
      <c r="F39" s="352"/>
      <c r="G39" s="352"/>
      <c r="H39" s="352"/>
      <c r="I39" s="353"/>
      <c r="J39" s="215" t="s">
        <v>24</v>
      </c>
      <c r="K39" s="5">
        <v>0.2</v>
      </c>
      <c r="L39" s="5">
        <v>17.079999999999998</v>
      </c>
      <c r="M39" s="5">
        <f t="shared" si="4"/>
        <v>3.42</v>
      </c>
      <c r="N39" s="183"/>
      <c r="O39" s="183">
        <v>12.94</v>
      </c>
      <c r="P39" s="44">
        <f t="shared" si="1"/>
        <v>17.075624000000001</v>
      </c>
      <c r="Q39" s="183"/>
      <c r="R39" s="183"/>
      <c r="S39" s="183"/>
      <c r="T39" s="183"/>
    </row>
    <row r="40" spans="1:20" ht="35.25" customHeight="1" x14ac:dyDescent="0.25">
      <c r="A40" s="185" t="s">
        <v>562</v>
      </c>
      <c r="B40" s="17">
        <v>40328</v>
      </c>
      <c r="C40" s="215" t="s">
        <v>255</v>
      </c>
      <c r="D40" s="351" t="s">
        <v>162</v>
      </c>
      <c r="E40" s="352"/>
      <c r="F40" s="352"/>
      <c r="G40" s="352"/>
      <c r="H40" s="352"/>
      <c r="I40" s="353"/>
      <c r="J40" s="17" t="s">
        <v>24</v>
      </c>
      <c r="K40" s="5">
        <v>269.2</v>
      </c>
      <c r="L40" s="5">
        <v>17.079999999999998</v>
      </c>
      <c r="M40" s="5">
        <f t="shared" si="4"/>
        <v>4597.9399999999996</v>
      </c>
      <c r="N40" s="1"/>
      <c r="O40" s="1">
        <v>12.94</v>
      </c>
      <c r="P40" s="44">
        <f t="shared" si="1"/>
        <v>17.075624000000001</v>
      </c>
      <c r="Q40" s="1"/>
      <c r="R40" s="1"/>
      <c r="S40" s="1"/>
      <c r="T40" s="1"/>
    </row>
    <row r="41" spans="1:20" ht="34.5" customHeight="1" x14ac:dyDescent="0.25">
      <c r="A41" s="185" t="s">
        <v>563</v>
      </c>
      <c r="B41" s="17">
        <v>40328</v>
      </c>
      <c r="C41" s="215" t="s">
        <v>255</v>
      </c>
      <c r="D41" s="370" t="s">
        <v>163</v>
      </c>
      <c r="E41" s="371"/>
      <c r="F41" s="371"/>
      <c r="G41" s="371"/>
      <c r="H41" s="371"/>
      <c r="I41" s="372"/>
      <c r="J41" s="17" t="s">
        <v>24</v>
      </c>
      <c r="K41" s="5">
        <v>145.4</v>
      </c>
      <c r="L41" s="5">
        <v>17.079999999999998</v>
      </c>
      <c r="M41" s="5">
        <f t="shared" si="4"/>
        <v>2483.4299999999998</v>
      </c>
      <c r="N41" s="1"/>
      <c r="O41" s="1">
        <v>12.94</v>
      </c>
      <c r="P41" s="44">
        <f t="shared" si="1"/>
        <v>17.075624000000001</v>
      </c>
      <c r="Q41" s="1"/>
      <c r="R41" s="1"/>
      <c r="S41" s="1"/>
      <c r="T41" s="1"/>
    </row>
    <row r="42" spans="1:20" ht="54" customHeight="1" x14ac:dyDescent="0.25">
      <c r="A42" s="185" t="s">
        <v>655</v>
      </c>
      <c r="B42" s="4">
        <v>40250</v>
      </c>
      <c r="C42" s="215" t="s">
        <v>255</v>
      </c>
      <c r="D42" s="351" t="s">
        <v>25</v>
      </c>
      <c r="E42" s="352"/>
      <c r="F42" s="352"/>
      <c r="G42" s="352"/>
      <c r="H42" s="352"/>
      <c r="I42" s="353"/>
      <c r="J42" s="4" t="s">
        <v>8</v>
      </c>
      <c r="K42" s="5">
        <v>153.27000000000001</v>
      </c>
      <c r="L42" s="5">
        <v>119.37</v>
      </c>
      <c r="M42" s="5">
        <f t="shared" si="4"/>
        <v>18295.84</v>
      </c>
      <c r="N42" s="1"/>
      <c r="O42" s="1">
        <v>90.46</v>
      </c>
      <c r="P42" s="44">
        <f t="shared" si="1"/>
        <v>119.371016</v>
      </c>
      <c r="Q42" s="1"/>
      <c r="R42" s="1"/>
      <c r="S42" s="1"/>
      <c r="T42" s="1"/>
    </row>
    <row r="43" spans="1:20" ht="36" customHeight="1" x14ac:dyDescent="0.25">
      <c r="A43" s="185" t="s">
        <v>656</v>
      </c>
      <c r="B43" s="21">
        <v>100203</v>
      </c>
      <c r="C43" s="215" t="s">
        <v>255</v>
      </c>
      <c r="D43" s="354" t="s">
        <v>246</v>
      </c>
      <c r="E43" s="354"/>
      <c r="F43" s="354"/>
      <c r="G43" s="354"/>
      <c r="H43" s="354"/>
      <c r="I43" s="354"/>
      <c r="J43" s="21" t="s">
        <v>8</v>
      </c>
      <c r="K43" s="5">
        <v>384.42</v>
      </c>
      <c r="L43" s="5">
        <v>55.37</v>
      </c>
      <c r="M43" s="5">
        <f t="shared" si="4"/>
        <v>21285.34</v>
      </c>
      <c r="N43" s="1"/>
      <c r="O43" s="1">
        <v>41.96</v>
      </c>
      <c r="P43" s="44">
        <f t="shared" si="1"/>
        <v>55.370416000000006</v>
      </c>
      <c r="Q43" s="1"/>
      <c r="R43" s="1"/>
      <c r="S43" s="1"/>
      <c r="T43" s="1"/>
    </row>
    <row r="44" spans="1:20" ht="21.75" customHeight="1" x14ac:dyDescent="0.25">
      <c r="A44" s="374" t="s">
        <v>254</v>
      </c>
      <c r="B44" s="375"/>
      <c r="C44" s="375"/>
      <c r="D44" s="375"/>
      <c r="E44" s="375"/>
      <c r="F44" s="375"/>
      <c r="G44" s="375"/>
      <c r="H44" s="375"/>
      <c r="I44" s="375"/>
      <c r="J44" s="375"/>
      <c r="K44" s="375"/>
      <c r="L44" s="375"/>
      <c r="M44" s="119"/>
      <c r="N44" s="1"/>
      <c r="O44" s="1"/>
      <c r="P44" s="44">
        <f t="shared" si="1"/>
        <v>0</v>
      </c>
      <c r="Q44" s="1"/>
      <c r="R44" s="1"/>
      <c r="S44" s="1"/>
      <c r="T44" s="1"/>
    </row>
    <row r="45" spans="1:20" ht="48" customHeight="1" x14ac:dyDescent="0.25">
      <c r="A45" s="6" t="s">
        <v>657</v>
      </c>
      <c r="B45" s="4">
        <v>40237</v>
      </c>
      <c r="C45" s="215" t="s">
        <v>255</v>
      </c>
      <c r="D45" s="351" t="s">
        <v>23</v>
      </c>
      <c r="E45" s="352"/>
      <c r="F45" s="352"/>
      <c r="G45" s="352"/>
      <c r="H45" s="352"/>
      <c r="I45" s="353"/>
      <c r="J45" s="4" t="s">
        <v>10</v>
      </c>
      <c r="K45" s="5">
        <v>8.4700000000000006</v>
      </c>
      <c r="L45" s="5">
        <v>608.73</v>
      </c>
      <c r="M45" s="5">
        <f t="shared" ref="M45:M59" si="5">ROUND(L45*K45,2)</f>
        <v>5155.9399999999996</v>
      </c>
      <c r="N45" s="1"/>
      <c r="O45" s="1">
        <v>461.3</v>
      </c>
      <c r="P45" s="44">
        <f t="shared" si="1"/>
        <v>608.73148000000003</v>
      </c>
      <c r="Q45" s="1"/>
      <c r="R45" s="1"/>
      <c r="S45" s="1"/>
      <c r="T45" s="1"/>
    </row>
    <row r="46" spans="1:20" ht="48" customHeight="1" x14ac:dyDescent="0.25">
      <c r="A46" s="26" t="s">
        <v>658</v>
      </c>
      <c r="B46" s="17">
        <v>40250</v>
      </c>
      <c r="C46" s="215" t="s">
        <v>255</v>
      </c>
      <c r="D46" s="351" t="s">
        <v>25</v>
      </c>
      <c r="E46" s="352"/>
      <c r="F46" s="352"/>
      <c r="G46" s="352"/>
      <c r="H46" s="352"/>
      <c r="I46" s="353"/>
      <c r="J46" s="17" t="s">
        <v>8</v>
      </c>
      <c r="K46" s="5">
        <v>177.4</v>
      </c>
      <c r="L46" s="5">
        <v>81.75</v>
      </c>
      <c r="M46" s="5">
        <f t="shared" si="5"/>
        <v>14502.45</v>
      </c>
      <c r="N46" s="1"/>
      <c r="O46" s="1">
        <v>61.95</v>
      </c>
      <c r="P46" s="44">
        <f t="shared" si="1"/>
        <v>81.749220000000008</v>
      </c>
      <c r="Q46" s="1"/>
      <c r="R46" s="1"/>
      <c r="S46" s="1"/>
      <c r="T46" s="1"/>
    </row>
    <row r="47" spans="1:20" ht="35.25" customHeight="1" x14ac:dyDescent="0.25">
      <c r="A47" s="185" t="s">
        <v>659</v>
      </c>
      <c r="B47" s="4">
        <v>40246</v>
      </c>
      <c r="C47" s="215" t="s">
        <v>255</v>
      </c>
      <c r="D47" s="351" t="s">
        <v>164</v>
      </c>
      <c r="E47" s="352"/>
      <c r="F47" s="352"/>
      <c r="G47" s="352"/>
      <c r="H47" s="352"/>
      <c r="I47" s="353"/>
      <c r="J47" s="4" t="s">
        <v>24</v>
      </c>
      <c r="K47" s="5">
        <v>229.8</v>
      </c>
      <c r="L47" s="5">
        <v>9.3699999999999992</v>
      </c>
      <c r="M47" s="5">
        <f t="shared" si="5"/>
        <v>2153.23</v>
      </c>
      <c r="N47" s="1"/>
      <c r="O47" s="1">
        <v>7.1</v>
      </c>
      <c r="P47" s="44">
        <f t="shared" si="1"/>
        <v>9.3691600000000008</v>
      </c>
      <c r="Q47" s="1"/>
      <c r="R47" s="1"/>
      <c r="S47" s="1"/>
      <c r="T47" s="1"/>
    </row>
    <row r="48" spans="1:20" ht="43.5" customHeight="1" x14ac:dyDescent="0.25">
      <c r="A48" s="185" t="s">
        <v>660</v>
      </c>
      <c r="B48" s="4">
        <v>40328</v>
      </c>
      <c r="C48" s="215" t="s">
        <v>255</v>
      </c>
      <c r="D48" s="351" t="s">
        <v>163</v>
      </c>
      <c r="E48" s="352"/>
      <c r="F48" s="352"/>
      <c r="G48" s="352"/>
      <c r="H48" s="352"/>
      <c r="I48" s="353"/>
      <c r="J48" s="17" t="s">
        <v>24</v>
      </c>
      <c r="K48" s="5">
        <v>624.20000000000005</v>
      </c>
      <c r="L48" s="5">
        <v>9.18</v>
      </c>
      <c r="M48" s="5">
        <f t="shared" si="5"/>
        <v>5730.16</v>
      </c>
      <c r="N48" s="1"/>
      <c r="O48" s="1">
        <v>6.96</v>
      </c>
      <c r="P48" s="44">
        <f t="shared" si="1"/>
        <v>9.1844160000000006</v>
      </c>
      <c r="Q48" s="1"/>
      <c r="R48" s="1"/>
      <c r="S48" s="1"/>
      <c r="T48" s="1"/>
    </row>
    <row r="49" spans="1:20" s="182" customFormat="1" ht="43.5" customHeight="1" x14ac:dyDescent="0.25">
      <c r="A49" s="185" t="s">
        <v>661</v>
      </c>
      <c r="B49" s="215">
        <v>40245</v>
      </c>
      <c r="C49" s="215" t="s">
        <v>255</v>
      </c>
      <c r="D49" s="351" t="s">
        <v>755</v>
      </c>
      <c r="E49" s="352"/>
      <c r="F49" s="352"/>
      <c r="G49" s="352"/>
      <c r="H49" s="352"/>
      <c r="I49" s="353"/>
      <c r="J49" s="215" t="s">
        <v>24</v>
      </c>
      <c r="K49" s="5">
        <v>291.3</v>
      </c>
      <c r="L49" s="5">
        <v>9.67</v>
      </c>
      <c r="M49" s="5">
        <f t="shared" si="5"/>
        <v>2816.87</v>
      </c>
      <c r="N49" s="183"/>
      <c r="O49" s="183">
        <v>7.33</v>
      </c>
      <c r="P49" s="44">
        <f t="shared" si="1"/>
        <v>9.6726680000000016</v>
      </c>
      <c r="Q49" s="183"/>
      <c r="R49" s="183"/>
      <c r="S49" s="183"/>
      <c r="T49" s="183"/>
    </row>
    <row r="50" spans="1:20" s="182" customFormat="1" ht="15.75" x14ac:dyDescent="0.25">
      <c r="A50" s="349"/>
      <c r="B50" s="373"/>
      <c r="C50" s="373"/>
      <c r="D50" s="373"/>
      <c r="E50" s="373"/>
      <c r="F50" s="373"/>
      <c r="G50" s="373"/>
      <c r="H50" s="373"/>
      <c r="I50" s="373"/>
      <c r="J50" s="373"/>
      <c r="K50" s="373"/>
      <c r="L50" s="373"/>
      <c r="M50" s="350"/>
      <c r="N50" s="183"/>
      <c r="O50" s="183"/>
      <c r="P50" s="44">
        <f t="shared" si="1"/>
        <v>0</v>
      </c>
      <c r="Q50" s="183"/>
      <c r="R50" s="183"/>
      <c r="S50" s="183"/>
      <c r="T50" s="183"/>
    </row>
    <row r="51" spans="1:20" ht="21.75" customHeight="1" x14ac:dyDescent="0.25">
      <c r="A51" s="374" t="s">
        <v>646</v>
      </c>
      <c r="B51" s="375"/>
      <c r="C51" s="375"/>
      <c r="D51" s="375"/>
      <c r="E51" s="375"/>
      <c r="F51" s="375"/>
      <c r="G51" s="375"/>
      <c r="H51" s="375"/>
      <c r="I51" s="375"/>
      <c r="J51" s="375"/>
      <c r="K51" s="375"/>
      <c r="L51" s="375"/>
      <c r="M51" s="120"/>
      <c r="N51" s="1"/>
      <c r="O51" s="1"/>
      <c r="P51" s="44">
        <f t="shared" si="1"/>
        <v>0</v>
      </c>
      <c r="Q51" s="1"/>
      <c r="R51" s="1"/>
      <c r="S51" s="1"/>
      <c r="T51" s="1"/>
    </row>
    <row r="52" spans="1:20" ht="44.25" customHeight="1" x14ac:dyDescent="0.25">
      <c r="A52" s="17" t="s">
        <v>662</v>
      </c>
      <c r="B52" s="17">
        <v>40237</v>
      </c>
      <c r="C52" s="215" t="s">
        <v>255</v>
      </c>
      <c r="D52" s="351" t="s">
        <v>23</v>
      </c>
      <c r="E52" s="352"/>
      <c r="F52" s="352"/>
      <c r="G52" s="352"/>
      <c r="H52" s="352"/>
      <c r="I52" s="353"/>
      <c r="J52" s="17" t="s">
        <v>10</v>
      </c>
      <c r="K52" s="5">
        <v>11.67</v>
      </c>
      <c r="L52" s="5">
        <v>770.8</v>
      </c>
      <c r="M52" s="5">
        <f t="shared" si="5"/>
        <v>8995.24</v>
      </c>
      <c r="N52" s="1"/>
      <c r="O52" s="183">
        <v>584.12</v>
      </c>
      <c r="P52" s="44">
        <f t="shared" si="1"/>
        <v>770.80475200000012</v>
      </c>
      <c r="Q52" s="1"/>
      <c r="R52" s="1"/>
      <c r="S52" s="1"/>
      <c r="T52" s="1"/>
    </row>
    <row r="53" spans="1:20" ht="56.25" customHeight="1" x14ac:dyDescent="0.25">
      <c r="A53" s="21" t="s">
        <v>663</v>
      </c>
      <c r="B53" s="17">
        <v>40250</v>
      </c>
      <c r="C53" s="215" t="s">
        <v>255</v>
      </c>
      <c r="D53" s="351" t="s">
        <v>25</v>
      </c>
      <c r="E53" s="352"/>
      <c r="F53" s="352"/>
      <c r="G53" s="352"/>
      <c r="H53" s="352"/>
      <c r="I53" s="353"/>
      <c r="J53" s="17" t="s">
        <v>8</v>
      </c>
      <c r="K53" s="5">
        <v>188.31</v>
      </c>
      <c r="L53" s="5">
        <v>119.37</v>
      </c>
      <c r="M53" s="5">
        <f t="shared" si="5"/>
        <v>22478.560000000001</v>
      </c>
      <c r="N53" s="1"/>
      <c r="O53" s="183">
        <v>90.46</v>
      </c>
      <c r="P53" s="44">
        <f t="shared" si="1"/>
        <v>119.371016</v>
      </c>
      <c r="Q53" s="1"/>
      <c r="R53" s="1"/>
      <c r="S53" s="1"/>
      <c r="T53" s="1"/>
    </row>
    <row r="54" spans="1:20" ht="43.5" customHeight="1" x14ac:dyDescent="0.25">
      <c r="A54" s="215" t="s">
        <v>757</v>
      </c>
      <c r="B54" s="17">
        <v>40246</v>
      </c>
      <c r="C54" s="215" t="s">
        <v>255</v>
      </c>
      <c r="D54" s="351" t="s">
        <v>164</v>
      </c>
      <c r="E54" s="352"/>
      <c r="F54" s="352"/>
      <c r="G54" s="352"/>
      <c r="H54" s="352"/>
      <c r="I54" s="353"/>
      <c r="J54" s="17" t="s">
        <v>121</v>
      </c>
      <c r="K54" s="5">
        <v>189.6</v>
      </c>
      <c r="L54" s="5">
        <v>20.78</v>
      </c>
      <c r="M54" s="5">
        <f t="shared" si="5"/>
        <v>3939.89</v>
      </c>
      <c r="N54" s="1"/>
      <c r="O54" s="1">
        <v>15.75</v>
      </c>
      <c r="P54" s="44">
        <f t="shared" si="1"/>
        <v>20.783700000000003</v>
      </c>
      <c r="Q54" s="1"/>
      <c r="R54" s="1"/>
      <c r="S54" s="1"/>
      <c r="T54" s="1"/>
    </row>
    <row r="55" spans="1:20" ht="36.75" customHeight="1" x14ac:dyDescent="0.25">
      <c r="A55" s="215" t="s">
        <v>758</v>
      </c>
      <c r="B55" s="17">
        <v>40328</v>
      </c>
      <c r="C55" s="215" t="s">
        <v>255</v>
      </c>
      <c r="D55" s="351" t="s">
        <v>162</v>
      </c>
      <c r="E55" s="352"/>
      <c r="F55" s="352"/>
      <c r="G55" s="352"/>
      <c r="H55" s="352"/>
      <c r="I55" s="353"/>
      <c r="J55" s="17" t="s">
        <v>121</v>
      </c>
      <c r="K55" s="5">
        <v>311.2</v>
      </c>
      <c r="L55" s="5">
        <v>17.079999999999998</v>
      </c>
      <c r="M55" s="5">
        <f t="shared" si="5"/>
        <v>5315.3</v>
      </c>
      <c r="N55" s="1"/>
      <c r="O55" s="1">
        <v>12.94</v>
      </c>
      <c r="P55" s="44">
        <f t="shared" si="1"/>
        <v>17.075624000000001</v>
      </c>
      <c r="Q55" s="1"/>
      <c r="R55" s="1"/>
      <c r="S55" s="1"/>
      <c r="T55" s="1"/>
    </row>
    <row r="56" spans="1:20" s="182" customFormat="1" ht="36.75" customHeight="1" x14ac:dyDescent="0.25">
      <c r="A56" s="215" t="s">
        <v>759</v>
      </c>
      <c r="B56" s="215">
        <v>40328</v>
      </c>
      <c r="C56" s="215" t="s">
        <v>255</v>
      </c>
      <c r="D56" s="351" t="s">
        <v>163</v>
      </c>
      <c r="E56" s="352"/>
      <c r="F56" s="352"/>
      <c r="G56" s="352"/>
      <c r="H56" s="352"/>
      <c r="I56" s="353"/>
      <c r="J56" s="215" t="s">
        <v>24</v>
      </c>
      <c r="K56" s="5">
        <v>63.2</v>
      </c>
      <c r="L56" s="5">
        <v>17.079999999999998</v>
      </c>
      <c r="M56" s="275">
        <f t="shared" si="5"/>
        <v>1079.46</v>
      </c>
      <c r="N56" s="183"/>
      <c r="O56" s="183">
        <v>12.94</v>
      </c>
      <c r="P56" s="44">
        <f t="shared" si="1"/>
        <v>17.075624000000001</v>
      </c>
      <c r="Q56" s="183"/>
      <c r="R56" s="183"/>
      <c r="S56" s="183"/>
      <c r="T56" s="183"/>
    </row>
    <row r="57" spans="1:20" s="182" customFormat="1" ht="36.75" customHeight="1" x14ac:dyDescent="0.25">
      <c r="A57" s="215" t="s">
        <v>760</v>
      </c>
      <c r="B57" s="215">
        <v>40245</v>
      </c>
      <c r="C57" s="215" t="s">
        <v>255</v>
      </c>
      <c r="D57" s="351" t="s">
        <v>755</v>
      </c>
      <c r="E57" s="352"/>
      <c r="F57" s="352"/>
      <c r="G57" s="352"/>
      <c r="H57" s="352"/>
      <c r="I57" s="353"/>
      <c r="J57" s="215" t="s">
        <v>24</v>
      </c>
      <c r="K57" s="5">
        <v>84.4</v>
      </c>
      <c r="L57" s="5">
        <v>17.21</v>
      </c>
      <c r="M57" s="275">
        <f t="shared" si="5"/>
        <v>1452.52</v>
      </c>
      <c r="N57" s="183"/>
      <c r="O57" s="183">
        <v>13.04</v>
      </c>
      <c r="P57" s="44">
        <f t="shared" si="1"/>
        <v>17.207584000000001</v>
      </c>
      <c r="Q57" s="183"/>
      <c r="R57" s="183"/>
      <c r="S57" s="183"/>
      <c r="T57" s="183"/>
    </row>
    <row r="58" spans="1:20" ht="21" customHeight="1" x14ac:dyDescent="0.25">
      <c r="A58" s="358" t="s">
        <v>165</v>
      </c>
      <c r="B58" s="386"/>
      <c r="C58" s="386"/>
      <c r="D58" s="386"/>
      <c r="E58" s="386"/>
      <c r="F58" s="386"/>
      <c r="G58" s="386"/>
      <c r="H58" s="386"/>
      <c r="I58" s="386"/>
      <c r="J58" s="386"/>
      <c r="K58" s="386"/>
      <c r="L58" s="386"/>
      <c r="M58" s="28"/>
      <c r="N58" s="1"/>
      <c r="O58" s="1"/>
      <c r="P58" s="44">
        <f t="shared" si="1"/>
        <v>0</v>
      </c>
      <c r="Q58" s="1"/>
      <c r="R58" s="1"/>
      <c r="S58" s="1"/>
      <c r="T58" s="1"/>
    </row>
    <row r="59" spans="1:20" ht="48" customHeight="1" x14ac:dyDescent="0.25">
      <c r="A59" s="17" t="s">
        <v>761</v>
      </c>
      <c r="B59" s="17">
        <v>40602</v>
      </c>
      <c r="C59" s="215" t="s">
        <v>255</v>
      </c>
      <c r="D59" s="354" t="s">
        <v>219</v>
      </c>
      <c r="E59" s="354"/>
      <c r="F59" s="354"/>
      <c r="G59" s="354"/>
      <c r="H59" s="354"/>
      <c r="I59" s="354"/>
      <c r="J59" s="17" t="s">
        <v>8</v>
      </c>
      <c r="K59" s="5">
        <v>293.16000000000003</v>
      </c>
      <c r="L59" s="5">
        <v>163.92</v>
      </c>
      <c r="M59" s="5">
        <f t="shared" si="5"/>
        <v>48054.79</v>
      </c>
      <c r="N59" s="1"/>
      <c r="O59" s="1">
        <v>124.22</v>
      </c>
      <c r="P59" s="44">
        <f t="shared" si="1"/>
        <v>163.92071200000001</v>
      </c>
      <c r="Q59" s="1"/>
      <c r="R59" s="1"/>
      <c r="S59" s="1"/>
      <c r="T59" s="1"/>
    </row>
    <row r="60" spans="1:20" ht="21.75" customHeight="1" x14ac:dyDescent="0.25">
      <c r="A60" s="387" t="s">
        <v>556</v>
      </c>
      <c r="B60" s="387"/>
      <c r="C60" s="387"/>
      <c r="D60" s="387"/>
      <c r="E60" s="387"/>
      <c r="F60" s="387"/>
      <c r="G60" s="387"/>
      <c r="H60" s="387"/>
      <c r="I60" s="387"/>
      <c r="J60" s="387"/>
      <c r="K60" s="387"/>
      <c r="L60" s="387"/>
      <c r="M60" s="15">
        <f>SUM(M32:M59)</f>
        <v>193444.19999999998</v>
      </c>
      <c r="N60" s="1"/>
      <c r="O60" s="1"/>
      <c r="P60" s="44">
        <f t="shared" si="1"/>
        <v>0</v>
      </c>
      <c r="Q60" s="1"/>
      <c r="R60" s="1"/>
      <c r="S60" s="1"/>
      <c r="T60" s="1"/>
    </row>
    <row r="61" spans="1:20" ht="21.75" customHeight="1" x14ac:dyDescent="0.25">
      <c r="A61" s="356"/>
      <c r="B61" s="356"/>
      <c r="C61" s="356"/>
      <c r="D61" s="356"/>
      <c r="E61" s="356"/>
      <c r="F61" s="356"/>
      <c r="G61" s="356"/>
      <c r="H61" s="356"/>
      <c r="I61" s="356"/>
      <c r="J61" s="356"/>
      <c r="K61" s="356"/>
      <c r="L61" s="356"/>
      <c r="M61" s="356"/>
      <c r="N61" s="1"/>
      <c r="O61" s="1"/>
      <c r="P61" s="44">
        <f t="shared" si="1"/>
        <v>0</v>
      </c>
      <c r="Q61" s="1"/>
      <c r="R61" s="1"/>
      <c r="S61" s="1"/>
      <c r="T61" s="1"/>
    </row>
    <row r="62" spans="1:20" ht="24.75" customHeight="1" x14ac:dyDescent="0.25">
      <c r="A62" s="118" t="s">
        <v>33</v>
      </c>
      <c r="B62" s="118" t="s">
        <v>0</v>
      </c>
      <c r="C62" s="118" t="s">
        <v>1</v>
      </c>
      <c r="D62" s="376" t="s">
        <v>26</v>
      </c>
      <c r="E62" s="376"/>
      <c r="F62" s="376"/>
      <c r="G62" s="376"/>
      <c r="H62" s="376"/>
      <c r="I62" s="376"/>
      <c r="J62" s="118" t="s">
        <v>3</v>
      </c>
      <c r="K62" s="118" t="s">
        <v>187</v>
      </c>
      <c r="L62" s="118" t="s">
        <v>5</v>
      </c>
      <c r="M62" s="118" t="s">
        <v>4</v>
      </c>
      <c r="N62" s="1"/>
      <c r="O62" s="1"/>
      <c r="P62" s="44">
        <f t="shared" si="1"/>
        <v>0</v>
      </c>
      <c r="Q62" s="1"/>
      <c r="R62" s="1"/>
      <c r="S62" s="1"/>
      <c r="T62" s="1"/>
    </row>
    <row r="63" spans="1:20" ht="70.5" customHeight="1" x14ac:dyDescent="0.25">
      <c r="A63" s="6" t="s">
        <v>34</v>
      </c>
      <c r="B63" s="6">
        <v>50606</v>
      </c>
      <c r="C63" s="215" t="s">
        <v>255</v>
      </c>
      <c r="D63" s="367" t="s">
        <v>173</v>
      </c>
      <c r="E63" s="380"/>
      <c r="F63" s="380"/>
      <c r="G63" s="380"/>
      <c r="H63" s="380"/>
      <c r="I63" s="381"/>
      <c r="J63" s="6" t="s">
        <v>8</v>
      </c>
      <c r="K63" s="7">
        <f>'MEMORIAL CALCULO'!N129</f>
        <v>598.56000000000006</v>
      </c>
      <c r="L63" s="7">
        <v>77.83</v>
      </c>
      <c r="M63" s="5">
        <f>ROUND(K63*L63,2)</f>
        <v>46585.919999999998</v>
      </c>
      <c r="N63" s="1"/>
      <c r="O63" s="1">
        <v>58.98</v>
      </c>
      <c r="P63" s="44">
        <f t="shared" si="1"/>
        <v>77.830008000000007</v>
      </c>
      <c r="Q63" s="1"/>
      <c r="R63" s="1"/>
      <c r="S63" s="1"/>
      <c r="T63" s="1"/>
    </row>
    <row r="64" spans="1:20" ht="66" customHeight="1" x14ac:dyDescent="0.25">
      <c r="A64" s="26" t="s">
        <v>35</v>
      </c>
      <c r="B64" s="26">
        <v>50602</v>
      </c>
      <c r="C64" s="215" t="s">
        <v>255</v>
      </c>
      <c r="D64" s="367" t="s">
        <v>30</v>
      </c>
      <c r="E64" s="368"/>
      <c r="F64" s="368"/>
      <c r="G64" s="368"/>
      <c r="H64" s="368"/>
      <c r="I64" s="369"/>
      <c r="J64" s="26" t="s">
        <v>8</v>
      </c>
      <c r="K64" s="5">
        <f>'MEMORIAL CALCULO'!N165</f>
        <v>348.3</v>
      </c>
      <c r="L64" s="5">
        <v>88.19</v>
      </c>
      <c r="M64" s="5">
        <f>ROUND(K64*L64,2)</f>
        <v>30716.58</v>
      </c>
      <c r="N64" s="24"/>
      <c r="O64" s="1">
        <v>66.83</v>
      </c>
      <c r="P64" s="44">
        <f t="shared" si="1"/>
        <v>88.188867999999999</v>
      </c>
      <c r="Q64" s="1"/>
      <c r="R64" s="1"/>
      <c r="S64" s="1"/>
      <c r="T64" s="1"/>
    </row>
    <row r="65" spans="1:20" ht="35.25" customHeight="1" x14ac:dyDescent="0.25">
      <c r="A65" s="6" t="s">
        <v>126</v>
      </c>
      <c r="B65" s="4">
        <v>50301</v>
      </c>
      <c r="C65" s="215" t="s">
        <v>255</v>
      </c>
      <c r="D65" s="351" t="s">
        <v>31</v>
      </c>
      <c r="E65" s="352"/>
      <c r="F65" s="352"/>
      <c r="G65" s="352"/>
      <c r="H65" s="352"/>
      <c r="I65" s="353"/>
      <c r="J65" s="4" t="s">
        <v>32</v>
      </c>
      <c r="K65" s="5">
        <f>'MEMORIAL CALCULO'!N182</f>
        <v>122.7</v>
      </c>
      <c r="L65" s="5">
        <v>12.19</v>
      </c>
      <c r="M65" s="5">
        <f>ROUND(K65*L65,2)</f>
        <v>1495.71</v>
      </c>
      <c r="N65" s="1"/>
      <c r="O65" s="1">
        <v>9.24</v>
      </c>
      <c r="P65" s="44">
        <f t="shared" si="1"/>
        <v>12.193104000000002</v>
      </c>
      <c r="Q65" s="1"/>
      <c r="R65" s="1"/>
      <c r="S65" s="1"/>
      <c r="T65" s="1"/>
    </row>
    <row r="66" spans="1:20" ht="22.5" customHeight="1" x14ac:dyDescent="0.25">
      <c r="A66" s="387" t="s">
        <v>58</v>
      </c>
      <c r="B66" s="387"/>
      <c r="C66" s="387"/>
      <c r="D66" s="387"/>
      <c r="E66" s="387"/>
      <c r="F66" s="387"/>
      <c r="G66" s="387"/>
      <c r="H66" s="387"/>
      <c r="I66" s="387"/>
      <c r="J66" s="18"/>
      <c r="K66" s="5"/>
      <c r="L66" s="5"/>
      <c r="M66" s="15">
        <f>SUM(M63:M65)</f>
        <v>78798.210000000006</v>
      </c>
      <c r="N66" s="1"/>
      <c r="O66" s="1"/>
      <c r="P66" s="44">
        <f t="shared" si="1"/>
        <v>0</v>
      </c>
      <c r="Q66" s="1"/>
      <c r="R66" s="1"/>
      <c r="S66" s="1"/>
      <c r="T66" s="1"/>
    </row>
    <row r="67" spans="1:20" ht="22.5" customHeight="1" x14ac:dyDescent="0.25">
      <c r="A67" s="356"/>
      <c r="B67" s="356"/>
      <c r="C67" s="356"/>
      <c r="D67" s="356"/>
      <c r="E67" s="356"/>
      <c r="F67" s="356"/>
      <c r="G67" s="356"/>
      <c r="H67" s="356"/>
      <c r="I67" s="356"/>
      <c r="J67" s="356"/>
      <c r="K67" s="356"/>
      <c r="L67" s="356"/>
      <c r="M67" s="356"/>
      <c r="N67" s="1"/>
      <c r="O67" s="1"/>
      <c r="P67" s="44">
        <f t="shared" si="1"/>
        <v>0</v>
      </c>
      <c r="Q67" s="1"/>
      <c r="R67" s="1"/>
      <c r="S67" s="1"/>
      <c r="T67" s="1"/>
    </row>
    <row r="68" spans="1:20" ht="22.5" customHeight="1" x14ac:dyDescent="0.25">
      <c r="A68" s="118" t="s">
        <v>38</v>
      </c>
      <c r="B68" s="118" t="s">
        <v>0</v>
      </c>
      <c r="C68" s="118" t="s">
        <v>1</v>
      </c>
      <c r="D68" s="365" t="s">
        <v>167</v>
      </c>
      <c r="E68" s="365"/>
      <c r="F68" s="365"/>
      <c r="G68" s="365"/>
      <c r="H68" s="365"/>
      <c r="I68" s="365"/>
      <c r="J68" s="118" t="s">
        <v>3</v>
      </c>
      <c r="K68" s="118" t="s">
        <v>187</v>
      </c>
      <c r="L68" s="118" t="s">
        <v>5</v>
      </c>
      <c r="M68" s="118" t="s">
        <v>4</v>
      </c>
      <c r="N68" s="1"/>
      <c r="O68" s="1"/>
      <c r="P68" s="44">
        <f t="shared" si="1"/>
        <v>0</v>
      </c>
      <c r="Q68" s="1"/>
      <c r="R68" s="1"/>
      <c r="S68" s="1"/>
      <c r="T68" s="1"/>
    </row>
    <row r="69" spans="1:20" ht="33" customHeight="1" x14ac:dyDescent="0.25">
      <c r="A69" s="26" t="s">
        <v>547</v>
      </c>
      <c r="B69" s="341" t="s">
        <v>348</v>
      </c>
      <c r="C69" s="185" t="s">
        <v>346</v>
      </c>
      <c r="D69" s="367" t="s">
        <v>349</v>
      </c>
      <c r="E69" s="368"/>
      <c r="F69" s="368"/>
      <c r="G69" s="368"/>
      <c r="H69" s="368"/>
      <c r="I69" s="369"/>
      <c r="J69" s="26" t="s">
        <v>37</v>
      </c>
      <c r="K69" s="7">
        <f>'MEMORIAL CALCULO'!N186</f>
        <v>1</v>
      </c>
      <c r="L69" s="7">
        <v>1566.51</v>
      </c>
      <c r="M69" s="7">
        <f t="shared" ref="M69:M77" si="6">ROUND(L69*K69,2)</f>
        <v>1566.51</v>
      </c>
      <c r="N69" s="1"/>
      <c r="O69" s="1">
        <v>1187.1099999999999</v>
      </c>
      <c r="P69" s="44">
        <f t="shared" si="1"/>
        <v>1566.510356</v>
      </c>
      <c r="Q69" s="1"/>
      <c r="R69" s="1"/>
      <c r="S69" s="1"/>
      <c r="T69" s="1"/>
    </row>
    <row r="70" spans="1:20" ht="37.5" customHeight="1" x14ac:dyDescent="0.25">
      <c r="A70" s="26" t="s">
        <v>548</v>
      </c>
      <c r="B70" s="185" t="s">
        <v>347</v>
      </c>
      <c r="C70" s="185" t="s">
        <v>346</v>
      </c>
      <c r="D70" s="367" t="s">
        <v>350</v>
      </c>
      <c r="E70" s="368"/>
      <c r="F70" s="368"/>
      <c r="G70" s="368"/>
      <c r="H70" s="368"/>
      <c r="I70" s="369"/>
      <c r="J70" s="26" t="s">
        <v>37</v>
      </c>
      <c r="K70" s="7">
        <f>'MEMORIAL CALCULO'!N189</f>
        <v>1</v>
      </c>
      <c r="L70" s="7">
        <v>5870.54</v>
      </c>
      <c r="M70" s="7">
        <f t="shared" si="6"/>
        <v>5870.54</v>
      </c>
      <c r="N70" s="1"/>
      <c r="O70" s="1">
        <v>4448.7299999999996</v>
      </c>
      <c r="P70" s="44">
        <f t="shared" si="1"/>
        <v>5870.5441080000001</v>
      </c>
      <c r="Q70" s="1"/>
      <c r="R70" s="1"/>
      <c r="S70" s="1"/>
      <c r="T70" s="1"/>
    </row>
    <row r="71" spans="1:20" ht="39" customHeight="1" x14ac:dyDescent="0.25">
      <c r="A71" s="185" t="s">
        <v>549</v>
      </c>
      <c r="B71" s="6">
        <v>71104</v>
      </c>
      <c r="C71" s="21" t="s">
        <v>255</v>
      </c>
      <c r="D71" s="367" t="s">
        <v>166</v>
      </c>
      <c r="E71" s="368"/>
      <c r="F71" s="368"/>
      <c r="G71" s="368"/>
      <c r="H71" s="368"/>
      <c r="I71" s="369"/>
      <c r="J71" s="6" t="s">
        <v>8</v>
      </c>
      <c r="K71" s="7">
        <f>'MEMORIAL CALCULO'!N194</f>
        <v>14.6</v>
      </c>
      <c r="L71" s="7">
        <v>914.44</v>
      </c>
      <c r="M71" s="7">
        <f t="shared" si="6"/>
        <v>13350.82</v>
      </c>
      <c r="N71" s="1"/>
      <c r="O71" s="1">
        <v>692.97</v>
      </c>
      <c r="P71" s="44">
        <f t="shared" si="1"/>
        <v>914.44321200000013</v>
      </c>
      <c r="Q71" s="1"/>
      <c r="R71" s="1"/>
      <c r="S71" s="1"/>
      <c r="T71" s="1"/>
    </row>
    <row r="72" spans="1:20" ht="78.75" customHeight="1" x14ac:dyDescent="0.25">
      <c r="A72" s="185" t="s">
        <v>550</v>
      </c>
      <c r="B72" s="6">
        <v>61304</v>
      </c>
      <c r="C72" s="21" t="s">
        <v>255</v>
      </c>
      <c r="D72" s="383" t="s">
        <v>127</v>
      </c>
      <c r="E72" s="384"/>
      <c r="F72" s="384"/>
      <c r="G72" s="384"/>
      <c r="H72" s="384"/>
      <c r="I72" s="385"/>
      <c r="J72" s="6" t="s">
        <v>37</v>
      </c>
      <c r="K72" s="7">
        <f>'MEMORIAL CALCULO'!N197</f>
        <v>2</v>
      </c>
      <c r="L72" s="7">
        <v>1243.3499999999999</v>
      </c>
      <c r="M72" s="7">
        <f t="shared" si="6"/>
        <v>2486.6999999999998</v>
      </c>
      <c r="N72" s="1"/>
      <c r="O72" s="1">
        <v>942.22</v>
      </c>
      <c r="P72" s="44">
        <f t="shared" si="1"/>
        <v>1243.3535120000001</v>
      </c>
      <c r="Q72" s="1"/>
      <c r="R72" s="1"/>
      <c r="S72" s="1"/>
      <c r="T72" s="1"/>
    </row>
    <row r="73" spans="1:20" ht="48.75" customHeight="1" x14ac:dyDescent="0.25">
      <c r="A73" s="185" t="s">
        <v>551</v>
      </c>
      <c r="B73" s="6">
        <v>60108</v>
      </c>
      <c r="C73" s="21" t="s">
        <v>255</v>
      </c>
      <c r="D73" s="383" t="s">
        <v>128</v>
      </c>
      <c r="E73" s="384"/>
      <c r="F73" s="384"/>
      <c r="G73" s="384"/>
      <c r="H73" s="384"/>
      <c r="I73" s="385"/>
      <c r="J73" s="6" t="s">
        <v>37</v>
      </c>
      <c r="K73" s="7">
        <f>'MEMORIAL CALCULO'!N200</f>
        <v>2</v>
      </c>
      <c r="L73" s="7">
        <v>463.01</v>
      </c>
      <c r="M73" s="7">
        <f t="shared" si="6"/>
        <v>926.02</v>
      </c>
      <c r="N73" s="1"/>
      <c r="O73" s="1">
        <v>350.87</v>
      </c>
      <c r="P73" s="44">
        <f t="shared" si="1"/>
        <v>463.00805200000002</v>
      </c>
      <c r="Q73" s="1"/>
      <c r="R73" s="1"/>
      <c r="S73" s="1"/>
      <c r="T73" s="1"/>
    </row>
    <row r="74" spans="1:20" ht="46.5" customHeight="1" x14ac:dyDescent="0.25">
      <c r="A74" s="185" t="s">
        <v>552</v>
      </c>
      <c r="B74" s="4">
        <v>60103</v>
      </c>
      <c r="C74" s="21" t="s">
        <v>255</v>
      </c>
      <c r="D74" s="351" t="s">
        <v>36</v>
      </c>
      <c r="E74" s="352"/>
      <c r="F74" s="352"/>
      <c r="G74" s="352"/>
      <c r="H74" s="352"/>
      <c r="I74" s="353"/>
      <c r="J74" s="4" t="s">
        <v>37</v>
      </c>
      <c r="K74" s="5">
        <f>'MEMORIAL CALCULO'!N203</f>
        <v>14</v>
      </c>
      <c r="L74" s="5">
        <v>463.01</v>
      </c>
      <c r="M74" s="7">
        <f t="shared" si="6"/>
        <v>6482.14</v>
      </c>
      <c r="N74" s="1"/>
      <c r="O74" s="1">
        <v>350.87</v>
      </c>
      <c r="P74" s="44">
        <f t="shared" si="1"/>
        <v>463.00805200000002</v>
      </c>
      <c r="Q74" s="1"/>
      <c r="R74" s="1"/>
      <c r="S74" s="1"/>
      <c r="T74" s="1"/>
    </row>
    <row r="75" spans="1:20" ht="68.25" customHeight="1" x14ac:dyDescent="0.25">
      <c r="A75" s="185" t="s">
        <v>553</v>
      </c>
      <c r="B75" s="4">
        <v>61303</v>
      </c>
      <c r="C75" s="4" t="s">
        <v>255</v>
      </c>
      <c r="D75" s="351" t="s">
        <v>168</v>
      </c>
      <c r="E75" s="352"/>
      <c r="F75" s="352"/>
      <c r="G75" s="352"/>
      <c r="H75" s="352"/>
      <c r="I75" s="353"/>
      <c r="J75" s="4" t="s">
        <v>37</v>
      </c>
      <c r="K75" s="5">
        <f>'MEMORIAL CALCULO'!N206</f>
        <v>14</v>
      </c>
      <c r="L75" s="5">
        <v>1193.47</v>
      </c>
      <c r="M75" s="7">
        <f t="shared" si="6"/>
        <v>16708.580000000002</v>
      </c>
      <c r="N75" s="1"/>
      <c r="O75" s="1">
        <v>904.42</v>
      </c>
      <c r="P75" s="44">
        <f t="shared" ref="P75:P138" si="7">O75*1.3196</f>
        <v>1193.472632</v>
      </c>
      <c r="Q75" s="1"/>
      <c r="R75" s="1"/>
      <c r="S75" s="1"/>
      <c r="T75" s="1"/>
    </row>
    <row r="76" spans="1:20" ht="40.9" customHeight="1" x14ac:dyDescent="0.25">
      <c r="A76" s="185" t="s">
        <v>554</v>
      </c>
      <c r="B76" s="21">
        <v>71704</v>
      </c>
      <c r="C76" s="21" t="s">
        <v>255</v>
      </c>
      <c r="D76" s="351" t="s">
        <v>256</v>
      </c>
      <c r="E76" s="352"/>
      <c r="F76" s="352"/>
      <c r="G76" s="352"/>
      <c r="H76" s="352"/>
      <c r="I76" s="353"/>
      <c r="J76" s="26" t="s">
        <v>8</v>
      </c>
      <c r="K76" s="5">
        <f>'MEMORIAL CALCULO'!N209</f>
        <v>11.76</v>
      </c>
      <c r="L76" s="5">
        <v>1381.79</v>
      </c>
      <c r="M76" s="7">
        <f t="shared" si="6"/>
        <v>16249.85</v>
      </c>
      <c r="N76" s="1"/>
      <c r="O76" s="346">
        <v>1047.1300000000001</v>
      </c>
      <c r="P76" s="44">
        <f t="shared" si="7"/>
        <v>1381.7927480000003</v>
      </c>
      <c r="Q76" s="1"/>
      <c r="R76" s="1"/>
      <c r="S76" s="1"/>
      <c r="T76" s="1"/>
    </row>
    <row r="77" spans="1:20" ht="40.9" customHeight="1" x14ac:dyDescent="0.25">
      <c r="A77" s="185" t="s">
        <v>555</v>
      </c>
      <c r="B77" s="21">
        <v>190303</v>
      </c>
      <c r="C77" s="21" t="s">
        <v>255</v>
      </c>
      <c r="D77" s="351" t="s">
        <v>352</v>
      </c>
      <c r="E77" s="352"/>
      <c r="F77" s="352"/>
      <c r="G77" s="352"/>
      <c r="H77" s="352"/>
      <c r="I77" s="353"/>
      <c r="J77" s="26" t="s">
        <v>8</v>
      </c>
      <c r="K77" s="5">
        <f>'MEMORIAL CALCULO'!N215</f>
        <v>37.38000000000001</v>
      </c>
      <c r="L77" s="5">
        <v>39.06</v>
      </c>
      <c r="M77" s="7">
        <f t="shared" si="6"/>
        <v>1460.06</v>
      </c>
      <c r="N77" s="1"/>
      <c r="O77" s="1">
        <v>29.6</v>
      </c>
      <c r="P77" s="44">
        <f t="shared" si="7"/>
        <v>39.060160000000003</v>
      </c>
      <c r="Q77" s="1"/>
      <c r="R77" s="1"/>
      <c r="S77" s="1"/>
      <c r="T77" s="1"/>
    </row>
    <row r="78" spans="1:20" ht="23.25" customHeight="1" x14ac:dyDescent="0.25">
      <c r="A78" s="387" t="s">
        <v>59</v>
      </c>
      <c r="B78" s="387"/>
      <c r="C78" s="387"/>
      <c r="D78" s="387"/>
      <c r="E78" s="387"/>
      <c r="F78" s="387"/>
      <c r="G78" s="387"/>
      <c r="H78" s="387"/>
      <c r="I78" s="387"/>
      <c r="J78" s="17"/>
      <c r="K78" s="5"/>
      <c r="L78" s="5"/>
      <c r="M78" s="15">
        <f>SUM(M69:M77)</f>
        <v>65101.219999999994</v>
      </c>
      <c r="N78" s="1"/>
      <c r="O78" s="1"/>
      <c r="P78" s="44">
        <f t="shared" si="7"/>
        <v>0</v>
      </c>
      <c r="Q78" s="1"/>
      <c r="R78" s="1"/>
      <c r="S78" s="1"/>
      <c r="T78" s="1"/>
    </row>
    <row r="79" spans="1:20" ht="22.5" customHeight="1" x14ac:dyDescent="0.25">
      <c r="A79" s="356"/>
      <c r="B79" s="356"/>
      <c r="C79" s="356"/>
      <c r="D79" s="356"/>
      <c r="E79" s="356"/>
      <c r="F79" s="356"/>
      <c r="G79" s="356"/>
      <c r="H79" s="356"/>
      <c r="I79" s="356"/>
      <c r="J79" s="356"/>
      <c r="K79" s="356"/>
      <c r="L79" s="356"/>
      <c r="M79" s="356"/>
      <c r="N79" s="1"/>
      <c r="O79" s="1"/>
      <c r="P79" s="44">
        <f t="shared" si="7"/>
        <v>0</v>
      </c>
      <c r="Q79" s="1"/>
      <c r="R79" s="1"/>
      <c r="S79" s="1"/>
      <c r="T79" s="1"/>
    </row>
    <row r="80" spans="1:20" ht="22.5" customHeight="1" x14ac:dyDescent="0.25">
      <c r="A80" s="118" t="s">
        <v>42</v>
      </c>
      <c r="B80" s="118" t="s">
        <v>0</v>
      </c>
      <c r="C80" s="118" t="s">
        <v>1</v>
      </c>
      <c r="D80" s="365" t="s">
        <v>39</v>
      </c>
      <c r="E80" s="365"/>
      <c r="F80" s="365"/>
      <c r="G80" s="365"/>
      <c r="H80" s="365"/>
      <c r="I80" s="365"/>
      <c r="J80" s="118" t="s">
        <v>3</v>
      </c>
      <c r="K80" s="118" t="s">
        <v>187</v>
      </c>
      <c r="L80" s="118" t="s">
        <v>5</v>
      </c>
      <c r="M80" s="118" t="s">
        <v>4</v>
      </c>
      <c r="N80" s="1"/>
      <c r="O80" s="1"/>
      <c r="P80" s="44">
        <f t="shared" si="7"/>
        <v>0</v>
      </c>
      <c r="Q80" s="1"/>
      <c r="R80" s="1"/>
      <c r="S80" s="1"/>
      <c r="T80" s="1"/>
    </row>
    <row r="81" spans="1:20" ht="51" customHeight="1" x14ac:dyDescent="0.25">
      <c r="A81" s="4" t="s">
        <v>546</v>
      </c>
      <c r="B81" s="4">
        <v>71702</v>
      </c>
      <c r="C81" s="343" t="s">
        <v>255</v>
      </c>
      <c r="D81" s="351" t="s">
        <v>186</v>
      </c>
      <c r="E81" s="352"/>
      <c r="F81" s="352"/>
      <c r="G81" s="352"/>
      <c r="H81" s="352"/>
      <c r="I81" s="353"/>
      <c r="J81" s="4" t="s">
        <v>8</v>
      </c>
      <c r="K81" s="5">
        <f>'MEMORIAL CALCULO'!N220</f>
        <v>7.2000000000000011</v>
      </c>
      <c r="L81" s="5">
        <v>887.51</v>
      </c>
      <c r="M81" s="5">
        <f>ROUND(L81*K81,2)</f>
        <v>6390.07</v>
      </c>
      <c r="N81" s="1"/>
      <c r="O81" s="1">
        <v>672.56</v>
      </c>
      <c r="P81" s="44">
        <f t="shared" si="7"/>
        <v>887.510176</v>
      </c>
      <c r="Q81" s="1"/>
      <c r="R81" s="1"/>
      <c r="S81" s="1"/>
      <c r="T81" s="1"/>
    </row>
    <row r="82" spans="1:20" ht="50.25" customHeight="1" x14ac:dyDescent="0.25">
      <c r="A82" s="17" t="s">
        <v>43</v>
      </c>
      <c r="B82" s="4">
        <v>71701</v>
      </c>
      <c r="C82" s="343" t="s">
        <v>255</v>
      </c>
      <c r="D82" s="351" t="s">
        <v>232</v>
      </c>
      <c r="E82" s="352"/>
      <c r="F82" s="352"/>
      <c r="G82" s="352"/>
      <c r="H82" s="352"/>
      <c r="I82" s="353"/>
      <c r="J82" s="4" t="s">
        <v>8</v>
      </c>
      <c r="K82" s="5">
        <f>'MEMORIAL CALCULO'!N227</f>
        <v>35.28</v>
      </c>
      <c r="L82" s="5">
        <v>757.74</v>
      </c>
      <c r="M82" s="5">
        <f>ROUND(L82*K82,2)</f>
        <v>26733.07</v>
      </c>
      <c r="N82" s="1"/>
      <c r="O82" s="1">
        <v>574.22</v>
      </c>
      <c r="P82" s="44">
        <f t="shared" si="7"/>
        <v>757.74071200000014</v>
      </c>
      <c r="Q82" s="1"/>
      <c r="R82" s="1"/>
      <c r="S82" s="1"/>
      <c r="T82" s="1"/>
    </row>
    <row r="83" spans="1:20" ht="27" customHeight="1" x14ac:dyDescent="0.25">
      <c r="A83" s="17" t="s">
        <v>44</v>
      </c>
      <c r="B83" s="4">
        <v>80102</v>
      </c>
      <c r="C83" s="343" t="s">
        <v>255</v>
      </c>
      <c r="D83" s="351" t="s">
        <v>40</v>
      </c>
      <c r="E83" s="352"/>
      <c r="F83" s="352"/>
      <c r="G83" s="352"/>
      <c r="H83" s="352"/>
      <c r="I83" s="353"/>
      <c r="J83" s="4" t="s">
        <v>8</v>
      </c>
      <c r="K83" s="5">
        <f>'MEMORIAL CALCULO'!N236</f>
        <v>36.06</v>
      </c>
      <c r="L83" s="5">
        <v>375.43</v>
      </c>
      <c r="M83" s="5">
        <f>ROUND(L83*K83,2)</f>
        <v>13538.01</v>
      </c>
      <c r="N83" s="1"/>
      <c r="O83" s="1">
        <v>284.5</v>
      </c>
      <c r="P83" s="44">
        <f t="shared" si="7"/>
        <v>375.42620000000005</v>
      </c>
      <c r="Q83" s="1"/>
      <c r="R83" s="1"/>
      <c r="S83" s="1"/>
      <c r="T83" s="1"/>
    </row>
    <row r="84" spans="1:20" ht="24" customHeight="1" x14ac:dyDescent="0.25">
      <c r="A84" s="366" t="s">
        <v>54</v>
      </c>
      <c r="B84" s="366"/>
      <c r="C84" s="366"/>
      <c r="D84" s="366"/>
      <c r="E84" s="366"/>
      <c r="F84" s="366"/>
      <c r="G84" s="366"/>
      <c r="H84" s="366"/>
      <c r="I84" s="366"/>
      <c r="J84" s="17"/>
      <c r="K84" s="5"/>
      <c r="L84" s="5"/>
      <c r="M84" s="15">
        <f>SUM(M81:M83)</f>
        <v>46661.15</v>
      </c>
      <c r="N84" s="1"/>
      <c r="O84" s="1"/>
      <c r="P84" s="44">
        <f t="shared" si="7"/>
        <v>0</v>
      </c>
      <c r="Q84" s="1"/>
      <c r="R84" s="1"/>
      <c r="S84" s="1"/>
      <c r="T84" s="1"/>
    </row>
    <row r="85" spans="1:20" ht="22.5" customHeight="1" x14ac:dyDescent="0.25">
      <c r="A85" s="356"/>
      <c r="B85" s="356"/>
      <c r="C85" s="356"/>
      <c r="D85" s="356"/>
      <c r="E85" s="356"/>
      <c r="F85" s="356"/>
      <c r="G85" s="356"/>
      <c r="H85" s="356"/>
      <c r="I85" s="356"/>
      <c r="J85" s="356"/>
      <c r="K85" s="356"/>
      <c r="L85" s="356"/>
      <c r="M85" s="356"/>
      <c r="N85" s="1"/>
      <c r="O85" s="1"/>
      <c r="P85" s="44">
        <f t="shared" si="7"/>
        <v>0</v>
      </c>
      <c r="Q85" s="1"/>
      <c r="R85" s="1"/>
      <c r="S85" s="1"/>
      <c r="T85" s="1"/>
    </row>
    <row r="86" spans="1:20" ht="24.75" customHeight="1" x14ac:dyDescent="0.25">
      <c r="A86" s="118" t="s">
        <v>46</v>
      </c>
      <c r="B86" s="118" t="s">
        <v>0</v>
      </c>
      <c r="C86" s="118" t="s">
        <v>1</v>
      </c>
      <c r="D86" s="376" t="s">
        <v>41</v>
      </c>
      <c r="E86" s="376"/>
      <c r="F86" s="376"/>
      <c r="G86" s="376"/>
      <c r="H86" s="376"/>
      <c r="I86" s="376"/>
      <c r="J86" s="118" t="s">
        <v>3</v>
      </c>
      <c r="K86" s="118" t="s">
        <v>187</v>
      </c>
      <c r="L86" s="118" t="s">
        <v>5</v>
      </c>
      <c r="M86" s="118" t="s">
        <v>4</v>
      </c>
      <c r="N86" s="1"/>
      <c r="O86" s="1"/>
      <c r="P86" s="44">
        <f t="shared" si="7"/>
        <v>0</v>
      </c>
      <c r="Q86" s="1"/>
      <c r="R86" s="1"/>
      <c r="S86" s="1"/>
      <c r="T86" s="1"/>
    </row>
    <row r="87" spans="1:20" ht="79.150000000000006" customHeight="1" x14ac:dyDescent="0.25">
      <c r="A87" s="185" t="s">
        <v>47</v>
      </c>
      <c r="B87" s="122">
        <v>90101</v>
      </c>
      <c r="C87" s="21" t="s">
        <v>255</v>
      </c>
      <c r="D87" s="382" t="s">
        <v>289</v>
      </c>
      <c r="E87" s="391"/>
      <c r="F87" s="391"/>
      <c r="G87" s="391"/>
      <c r="H87" s="391"/>
      <c r="I87" s="391"/>
      <c r="J87" s="26" t="s">
        <v>8</v>
      </c>
      <c r="K87" s="5">
        <f>'MEMORIAL CALCULO'!N240</f>
        <v>354.96</v>
      </c>
      <c r="L87" s="5">
        <v>289.27</v>
      </c>
      <c r="M87" s="5">
        <f>ROUND(L87*K87,2)</f>
        <v>102679.28</v>
      </c>
      <c r="N87" s="1"/>
      <c r="O87" s="1">
        <v>219.21</v>
      </c>
      <c r="P87" s="44">
        <f t="shared" si="7"/>
        <v>289.26951600000001</v>
      </c>
      <c r="Q87" s="1"/>
      <c r="R87" s="1"/>
      <c r="S87" s="1"/>
      <c r="T87" s="1"/>
    </row>
    <row r="88" spans="1:20" ht="22.9" customHeight="1" x14ac:dyDescent="0.25">
      <c r="A88" s="185" t="s">
        <v>48</v>
      </c>
      <c r="B88" s="123">
        <v>25568</v>
      </c>
      <c r="C88" s="21" t="s">
        <v>255</v>
      </c>
      <c r="D88" s="392" t="s">
        <v>291</v>
      </c>
      <c r="E88" s="393"/>
      <c r="F88" s="393"/>
      <c r="G88" s="393"/>
      <c r="H88" s="393"/>
      <c r="I88" s="394"/>
      <c r="J88" s="26" t="s">
        <v>8</v>
      </c>
      <c r="K88" s="5">
        <f>'MEMORIAL CALCULO'!N243</f>
        <v>354.96</v>
      </c>
      <c r="L88" s="5">
        <v>48.48</v>
      </c>
      <c r="M88" s="5">
        <f t="shared" ref="M88:M90" si="8">ROUND(L88*K88,2)</f>
        <v>17208.46</v>
      </c>
      <c r="N88" s="1"/>
      <c r="O88" s="1">
        <v>36.74</v>
      </c>
      <c r="P88" s="44">
        <f t="shared" si="7"/>
        <v>48.482104000000007</v>
      </c>
      <c r="Q88" s="1"/>
      <c r="R88" s="1"/>
      <c r="S88" s="1"/>
      <c r="T88" s="1"/>
    </row>
    <row r="89" spans="1:20" ht="22.9" customHeight="1" x14ac:dyDescent="0.25">
      <c r="A89" s="185" t="s">
        <v>244</v>
      </c>
      <c r="B89" s="123">
        <v>90302</v>
      </c>
      <c r="C89" s="21" t="s">
        <v>255</v>
      </c>
      <c r="D89" s="362" t="s">
        <v>292</v>
      </c>
      <c r="E89" s="363"/>
      <c r="F89" s="363"/>
      <c r="G89" s="363"/>
      <c r="H89" s="363"/>
      <c r="I89" s="364"/>
      <c r="J89" s="26" t="s">
        <v>32</v>
      </c>
      <c r="K89" s="5">
        <f>'MEMORIAL CALCULO'!N247</f>
        <v>36.6</v>
      </c>
      <c r="L89" s="5">
        <v>59.83</v>
      </c>
      <c r="M89" s="5">
        <f t="shared" si="8"/>
        <v>2189.7800000000002</v>
      </c>
      <c r="N89" s="1"/>
      <c r="O89" s="1">
        <v>45.34</v>
      </c>
      <c r="P89" s="44">
        <f t="shared" si="7"/>
        <v>59.830664000000006</v>
      </c>
      <c r="Q89" s="1"/>
      <c r="R89" s="1"/>
      <c r="S89" s="1"/>
      <c r="T89" s="1"/>
    </row>
    <row r="90" spans="1:20" ht="22.9" customHeight="1" x14ac:dyDescent="0.25">
      <c r="A90" s="185" t="s">
        <v>245</v>
      </c>
      <c r="B90" s="123">
        <v>90215</v>
      </c>
      <c r="C90" s="21" t="s">
        <v>255</v>
      </c>
      <c r="D90" s="362" t="s">
        <v>357</v>
      </c>
      <c r="E90" s="363"/>
      <c r="F90" s="363"/>
      <c r="G90" s="363"/>
      <c r="H90" s="363"/>
      <c r="I90" s="364"/>
      <c r="J90" s="26" t="s">
        <v>32</v>
      </c>
      <c r="K90" s="5">
        <f>'MEMORIAL CALCULO'!N250</f>
        <v>12.4</v>
      </c>
      <c r="L90" s="5">
        <v>42.73</v>
      </c>
      <c r="M90" s="5">
        <f t="shared" si="8"/>
        <v>529.85</v>
      </c>
      <c r="N90" s="1"/>
      <c r="O90" s="1">
        <v>32.380000000000003</v>
      </c>
      <c r="P90" s="44">
        <f t="shared" si="7"/>
        <v>42.728648000000007</v>
      </c>
      <c r="Q90" s="1"/>
      <c r="R90" s="1"/>
      <c r="S90" s="1"/>
      <c r="T90" s="1"/>
    </row>
    <row r="91" spans="1:20" ht="26.25" customHeight="1" x14ac:dyDescent="0.25">
      <c r="A91" s="366" t="s">
        <v>53</v>
      </c>
      <c r="B91" s="366"/>
      <c r="C91" s="366"/>
      <c r="D91" s="366"/>
      <c r="E91" s="366"/>
      <c r="F91" s="366"/>
      <c r="G91" s="366"/>
      <c r="H91" s="366"/>
      <c r="I91" s="366"/>
      <c r="J91" s="17"/>
      <c r="K91" s="5"/>
      <c r="L91" s="5"/>
      <c r="M91" s="15">
        <f>SUM(M87:M90)</f>
        <v>122607.37</v>
      </c>
      <c r="N91" s="1"/>
      <c r="O91" s="1"/>
      <c r="P91" s="44">
        <f t="shared" si="7"/>
        <v>0</v>
      </c>
      <c r="Q91" s="1"/>
      <c r="R91" s="1"/>
      <c r="S91" s="1"/>
      <c r="T91" s="1"/>
    </row>
    <row r="92" spans="1:20" ht="26.25" customHeight="1" x14ac:dyDescent="0.25">
      <c r="A92" s="356"/>
      <c r="B92" s="356"/>
      <c r="C92" s="356"/>
      <c r="D92" s="356"/>
      <c r="E92" s="356"/>
      <c r="F92" s="356"/>
      <c r="G92" s="356"/>
      <c r="H92" s="356"/>
      <c r="I92" s="356"/>
      <c r="J92" s="356"/>
      <c r="K92" s="356"/>
      <c r="L92" s="356"/>
      <c r="M92" s="356"/>
      <c r="N92" s="1"/>
      <c r="O92" s="1"/>
      <c r="P92" s="44">
        <f t="shared" si="7"/>
        <v>0</v>
      </c>
      <c r="Q92" s="1"/>
      <c r="R92" s="1"/>
      <c r="S92" s="1"/>
      <c r="T92" s="1"/>
    </row>
    <row r="93" spans="1:20" ht="27.75" customHeight="1" x14ac:dyDescent="0.25">
      <c r="A93" s="118" t="s">
        <v>50</v>
      </c>
      <c r="B93" s="118" t="s">
        <v>0</v>
      </c>
      <c r="C93" s="118" t="s">
        <v>1</v>
      </c>
      <c r="D93" s="365" t="s">
        <v>45</v>
      </c>
      <c r="E93" s="365"/>
      <c r="F93" s="365"/>
      <c r="G93" s="365"/>
      <c r="H93" s="365"/>
      <c r="I93" s="365"/>
      <c r="J93" s="118" t="s">
        <v>3</v>
      </c>
      <c r="K93" s="118" t="s">
        <v>187</v>
      </c>
      <c r="L93" s="118" t="s">
        <v>5</v>
      </c>
      <c r="M93" s="118" t="s">
        <v>4</v>
      </c>
      <c r="N93" s="1"/>
      <c r="O93" s="1"/>
      <c r="P93" s="44">
        <f t="shared" si="7"/>
        <v>0</v>
      </c>
      <c r="Q93" s="1"/>
      <c r="R93" s="1"/>
      <c r="S93" s="1"/>
      <c r="T93" s="1"/>
    </row>
    <row r="94" spans="1:20" ht="27.75" customHeight="1" x14ac:dyDescent="0.25">
      <c r="A94" s="185" t="s">
        <v>51</v>
      </c>
      <c r="B94" s="26">
        <v>110201</v>
      </c>
      <c r="C94" s="343" t="s">
        <v>255</v>
      </c>
      <c r="D94" s="367" t="s">
        <v>49</v>
      </c>
      <c r="E94" s="368"/>
      <c r="F94" s="368"/>
      <c r="G94" s="368"/>
      <c r="H94" s="368"/>
      <c r="I94" s="369"/>
      <c r="J94" s="26" t="s">
        <v>8</v>
      </c>
      <c r="K94" s="7">
        <f>'MEMORIAL CALCULO'!N254</f>
        <v>264.93000000000006</v>
      </c>
      <c r="L94" s="7">
        <v>40.020000000000003</v>
      </c>
      <c r="M94" s="7">
        <f t="shared" ref="M94:M96" si="9">ROUND(L94*K94,2)</f>
        <v>10602.5</v>
      </c>
      <c r="N94" s="1"/>
      <c r="O94" s="1">
        <v>41.67</v>
      </c>
      <c r="P94" s="44">
        <f t="shared" si="7"/>
        <v>54.987732000000008</v>
      </c>
      <c r="Q94" s="1"/>
      <c r="R94" s="1"/>
      <c r="S94" s="1"/>
      <c r="T94" s="1"/>
    </row>
    <row r="95" spans="1:20" ht="40.5" customHeight="1" x14ac:dyDescent="0.25">
      <c r="A95" s="26" t="s">
        <v>52</v>
      </c>
      <c r="B95" s="26">
        <v>190103</v>
      </c>
      <c r="C95" s="343" t="s">
        <v>255</v>
      </c>
      <c r="D95" s="367" t="s">
        <v>171</v>
      </c>
      <c r="E95" s="368"/>
      <c r="F95" s="368"/>
      <c r="G95" s="368"/>
      <c r="H95" s="368"/>
      <c r="I95" s="369"/>
      <c r="J95" s="26" t="s">
        <v>8</v>
      </c>
      <c r="K95" s="7">
        <f>'MEMORIAL CALCULO'!N277</f>
        <v>264.93</v>
      </c>
      <c r="L95" s="7">
        <v>20.92</v>
      </c>
      <c r="M95" s="7">
        <f t="shared" si="9"/>
        <v>5542.34</v>
      </c>
      <c r="N95" s="1"/>
      <c r="O95" s="1">
        <v>15.85</v>
      </c>
      <c r="P95" s="44">
        <f t="shared" si="7"/>
        <v>20.915660000000003</v>
      </c>
      <c r="Q95" s="1"/>
      <c r="R95" s="1"/>
      <c r="S95" s="1"/>
      <c r="T95" s="1"/>
    </row>
    <row r="96" spans="1:20" ht="40.5" customHeight="1" x14ac:dyDescent="0.25">
      <c r="A96" s="26" t="s">
        <v>133</v>
      </c>
      <c r="B96" s="263">
        <v>160707</v>
      </c>
      <c r="C96" s="263" t="s">
        <v>255</v>
      </c>
      <c r="D96" s="351" t="s">
        <v>309</v>
      </c>
      <c r="E96" s="352"/>
      <c r="F96" s="352"/>
      <c r="G96" s="352"/>
      <c r="H96" s="352"/>
      <c r="I96" s="353"/>
      <c r="J96" s="263" t="s">
        <v>8</v>
      </c>
      <c r="K96" s="7">
        <f>'MEMORIAL CALCULO'!N280</f>
        <v>264.93</v>
      </c>
      <c r="L96" s="7">
        <v>27.34</v>
      </c>
      <c r="M96" s="7">
        <f t="shared" si="9"/>
        <v>7243.19</v>
      </c>
      <c r="N96" s="1"/>
      <c r="O96" s="1">
        <v>20.72</v>
      </c>
      <c r="P96" s="44">
        <f t="shared" si="7"/>
        <v>27.342112</v>
      </c>
      <c r="Q96" s="1"/>
      <c r="R96" s="1"/>
      <c r="S96" s="1"/>
      <c r="T96" s="1"/>
    </row>
    <row r="97" spans="1:20" ht="23.25" customHeight="1" x14ac:dyDescent="0.25">
      <c r="A97" s="366" t="s">
        <v>61</v>
      </c>
      <c r="B97" s="366"/>
      <c r="C97" s="366"/>
      <c r="D97" s="366"/>
      <c r="E97" s="366"/>
      <c r="F97" s="366"/>
      <c r="G97" s="366"/>
      <c r="H97" s="366"/>
      <c r="I97" s="366"/>
      <c r="J97" s="17"/>
      <c r="K97" s="5"/>
      <c r="L97" s="5"/>
      <c r="M97" s="15">
        <f>SUM(M94:M96)</f>
        <v>23388.03</v>
      </c>
      <c r="N97" s="1"/>
      <c r="O97" s="1"/>
      <c r="P97" s="44">
        <f t="shared" si="7"/>
        <v>0</v>
      </c>
      <c r="Q97" s="1"/>
      <c r="R97" s="1"/>
      <c r="S97" s="1"/>
      <c r="T97" s="1"/>
    </row>
    <row r="98" spans="1:20" ht="23.25" customHeight="1" x14ac:dyDescent="0.25">
      <c r="A98" s="356"/>
      <c r="B98" s="356"/>
      <c r="C98" s="356"/>
      <c r="D98" s="356"/>
      <c r="E98" s="356"/>
      <c r="F98" s="356"/>
      <c r="G98" s="356"/>
      <c r="H98" s="356"/>
      <c r="I98" s="356"/>
      <c r="J98" s="356"/>
      <c r="K98" s="356"/>
      <c r="L98" s="356"/>
      <c r="M98" s="356"/>
      <c r="N98" s="1"/>
      <c r="O98" s="1"/>
      <c r="P98" s="44">
        <f t="shared" si="7"/>
        <v>0</v>
      </c>
      <c r="Q98" s="1"/>
      <c r="R98" s="1"/>
      <c r="S98" s="1"/>
      <c r="T98" s="1"/>
    </row>
    <row r="99" spans="1:20" ht="30" customHeight="1" x14ac:dyDescent="0.25">
      <c r="A99" s="118" t="s">
        <v>60</v>
      </c>
      <c r="B99" s="118" t="s">
        <v>0</v>
      </c>
      <c r="C99" s="118" t="s">
        <v>1</v>
      </c>
      <c r="D99" s="365" t="s">
        <v>172</v>
      </c>
      <c r="E99" s="365"/>
      <c r="F99" s="365"/>
      <c r="G99" s="365"/>
      <c r="H99" s="365"/>
      <c r="I99" s="365"/>
      <c r="J99" s="118" t="s">
        <v>3</v>
      </c>
      <c r="K99" s="118" t="s">
        <v>187</v>
      </c>
      <c r="L99" s="118" t="s">
        <v>5</v>
      </c>
      <c r="M99" s="118" t="s">
        <v>4</v>
      </c>
      <c r="N99" s="1"/>
      <c r="O99" s="1"/>
      <c r="P99" s="44">
        <f t="shared" si="7"/>
        <v>0</v>
      </c>
      <c r="Q99" s="1"/>
      <c r="R99" s="1"/>
      <c r="S99" s="1"/>
      <c r="T99" s="1"/>
    </row>
    <row r="100" spans="1:20" ht="37.5" customHeight="1" x14ac:dyDescent="0.25">
      <c r="A100" s="6" t="s">
        <v>62</v>
      </c>
      <c r="B100" s="123">
        <v>120101</v>
      </c>
      <c r="C100" s="123" t="s">
        <v>255</v>
      </c>
      <c r="D100" s="362" t="s">
        <v>228</v>
      </c>
      <c r="E100" s="363"/>
      <c r="F100" s="363"/>
      <c r="G100" s="363"/>
      <c r="H100" s="363"/>
      <c r="I100" s="364"/>
      <c r="J100" s="123" t="s">
        <v>8</v>
      </c>
      <c r="K100" s="7">
        <v>1301.01</v>
      </c>
      <c r="L100" s="7">
        <v>7.51</v>
      </c>
      <c r="M100" s="5">
        <f t="shared" ref="M100:M154" si="10">ROUND(L100*K100,2)</f>
        <v>9770.59</v>
      </c>
      <c r="N100" s="1"/>
      <c r="O100" s="1">
        <v>5.69</v>
      </c>
      <c r="P100" s="44">
        <f t="shared" si="7"/>
        <v>7.5085240000000013</v>
      </c>
      <c r="Q100" s="1"/>
      <c r="R100" s="1"/>
      <c r="S100" s="1"/>
      <c r="T100" s="1"/>
    </row>
    <row r="101" spans="1:20" ht="37.5" customHeight="1" x14ac:dyDescent="0.25">
      <c r="A101" s="6" t="s">
        <v>63</v>
      </c>
      <c r="B101" s="4">
        <v>110302</v>
      </c>
      <c r="C101" s="21" t="s">
        <v>255</v>
      </c>
      <c r="D101" s="351" t="s">
        <v>170</v>
      </c>
      <c r="E101" s="377"/>
      <c r="F101" s="377"/>
      <c r="G101" s="377"/>
      <c r="H101" s="377"/>
      <c r="I101" s="378"/>
      <c r="J101" s="4" t="s">
        <v>8</v>
      </c>
      <c r="K101" s="5">
        <f>'MEMORIAL CALCULO'!N321</f>
        <v>1301.0099999999998</v>
      </c>
      <c r="L101" s="5">
        <v>70.78</v>
      </c>
      <c r="M101" s="5">
        <f t="shared" si="10"/>
        <v>92085.49</v>
      </c>
      <c r="N101" s="1"/>
      <c r="O101" s="1">
        <v>53.64</v>
      </c>
      <c r="P101" s="44">
        <f t="shared" si="7"/>
        <v>70.783344</v>
      </c>
      <c r="Q101" s="1"/>
      <c r="R101" s="1"/>
      <c r="S101" s="1"/>
      <c r="T101" s="1"/>
    </row>
    <row r="102" spans="1:20" ht="37.5" customHeight="1" x14ac:dyDescent="0.25">
      <c r="A102" s="26" t="s">
        <v>64</v>
      </c>
      <c r="B102" s="21">
        <v>120301</v>
      </c>
      <c r="C102" s="21" t="s">
        <v>255</v>
      </c>
      <c r="D102" s="367" t="s">
        <v>221</v>
      </c>
      <c r="E102" s="368"/>
      <c r="F102" s="368"/>
      <c r="G102" s="368"/>
      <c r="H102" s="368"/>
      <c r="I102" s="369"/>
      <c r="J102" s="21" t="s">
        <v>8</v>
      </c>
      <c r="K102" s="5">
        <v>233.44</v>
      </c>
      <c r="L102" s="5">
        <v>36.630000000000003</v>
      </c>
      <c r="M102" s="5">
        <f t="shared" si="10"/>
        <v>8550.91</v>
      </c>
      <c r="N102" s="1"/>
      <c r="O102" s="1">
        <v>27.76</v>
      </c>
      <c r="P102" s="44">
        <f t="shared" si="7"/>
        <v>36.632096000000004</v>
      </c>
      <c r="Q102" s="1"/>
      <c r="R102" s="1"/>
      <c r="S102" s="1"/>
      <c r="T102" s="1"/>
    </row>
    <row r="103" spans="1:20" ht="39.75" customHeight="1" x14ac:dyDescent="0.25">
      <c r="A103" s="6" t="s">
        <v>132</v>
      </c>
      <c r="B103" s="17">
        <v>190103</v>
      </c>
      <c r="C103" s="21" t="s">
        <v>255</v>
      </c>
      <c r="D103" s="351" t="s">
        <v>171</v>
      </c>
      <c r="E103" s="352"/>
      <c r="F103" s="352"/>
      <c r="G103" s="352"/>
      <c r="H103" s="352"/>
      <c r="I103" s="353"/>
      <c r="J103" s="17" t="s">
        <v>8</v>
      </c>
      <c r="K103" s="5">
        <f>'MEMORIAL CALCULO'!N358</f>
        <v>382.27</v>
      </c>
      <c r="L103" s="5">
        <v>20.92</v>
      </c>
      <c r="M103" s="5">
        <f t="shared" si="10"/>
        <v>7997.09</v>
      </c>
      <c r="N103" s="1"/>
      <c r="O103" s="1">
        <v>15.85</v>
      </c>
      <c r="P103" s="44">
        <f t="shared" si="7"/>
        <v>20.915660000000003</v>
      </c>
      <c r="Q103" s="1"/>
      <c r="R103" s="1"/>
      <c r="S103" s="1"/>
      <c r="T103" s="1"/>
    </row>
    <row r="104" spans="1:20" ht="63" customHeight="1" x14ac:dyDescent="0.25">
      <c r="A104" s="26" t="s">
        <v>184</v>
      </c>
      <c r="B104" s="17">
        <v>120201</v>
      </c>
      <c r="C104" s="21" t="s">
        <v>255</v>
      </c>
      <c r="D104" s="367" t="s">
        <v>220</v>
      </c>
      <c r="E104" s="368"/>
      <c r="F104" s="368"/>
      <c r="G104" s="368"/>
      <c r="H104" s="368"/>
      <c r="I104" s="369"/>
      <c r="J104" s="17" t="s">
        <v>8</v>
      </c>
      <c r="K104" s="5">
        <f>'MEMORIAL CALCULO'!N361</f>
        <v>233.44</v>
      </c>
      <c r="L104" s="5">
        <v>116.72</v>
      </c>
      <c r="M104" s="5">
        <f t="shared" si="10"/>
        <v>27247.119999999999</v>
      </c>
      <c r="N104" s="1"/>
      <c r="O104" s="1">
        <v>88.45</v>
      </c>
      <c r="P104" s="44">
        <f t="shared" si="7"/>
        <v>116.71862000000002</v>
      </c>
      <c r="Q104" s="1"/>
      <c r="R104" s="1"/>
      <c r="S104" s="1"/>
      <c r="T104" s="1"/>
    </row>
    <row r="105" spans="1:20" ht="42" customHeight="1" x14ac:dyDescent="0.25">
      <c r="A105" s="185" t="s">
        <v>565</v>
      </c>
      <c r="B105" s="4">
        <v>160708</v>
      </c>
      <c r="C105" s="21" t="s">
        <v>255</v>
      </c>
      <c r="D105" s="351" t="s">
        <v>169</v>
      </c>
      <c r="E105" s="377"/>
      <c r="F105" s="377"/>
      <c r="G105" s="377"/>
      <c r="H105" s="377"/>
      <c r="I105" s="378"/>
      <c r="J105" s="4" t="s">
        <v>8</v>
      </c>
      <c r="K105" s="5">
        <f>'MEMORIAL CALCULO'!N364</f>
        <v>650.51</v>
      </c>
      <c r="L105" s="5">
        <v>27.83</v>
      </c>
      <c r="M105" s="5">
        <f t="shared" si="10"/>
        <v>18103.689999999999</v>
      </c>
      <c r="N105" s="1"/>
      <c r="O105" s="1">
        <v>21.09</v>
      </c>
      <c r="P105" s="44">
        <f t="shared" si="7"/>
        <v>27.830364000000003</v>
      </c>
      <c r="Q105" s="1"/>
      <c r="R105" s="1"/>
      <c r="S105" s="1"/>
      <c r="T105" s="1"/>
    </row>
    <row r="106" spans="1:20" ht="42" customHeight="1" x14ac:dyDescent="0.25">
      <c r="A106" s="185" t="s">
        <v>566</v>
      </c>
      <c r="B106" s="21">
        <v>160707</v>
      </c>
      <c r="C106" s="21" t="s">
        <v>255</v>
      </c>
      <c r="D106" s="351" t="s">
        <v>309</v>
      </c>
      <c r="E106" s="352"/>
      <c r="F106" s="352"/>
      <c r="G106" s="352"/>
      <c r="H106" s="352"/>
      <c r="I106" s="353"/>
      <c r="J106" s="21" t="s">
        <v>8</v>
      </c>
      <c r="K106" s="5">
        <f>'MEMORIAL CALCULO'!N367</f>
        <v>650.51</v>
      </c>
      <c r="L106" s="5">
        <v>27.34</v>
      </c>
      <c r="M106" s="5">
        <f t="shared" si="10"/>
        <v>17784.939999999999</v>
      </c>
      <c r="N106" s="1"/>
      <c r="O106" s="1">
        <v>20.72</v>
      </c>
      <c r="P106" s="44">
        <f t="shared" si="7"/>
        <v>27.342112</v>
      </c>
      <c r="Q106" s="1"/>
      <c r="R106" s="1"/>
      <c r="S106" s="1"/>
      <c r="T106" s="1"/>
    </row>
    <row r="107" spans="1:20" ht="48" customHeight="1" x14ac:dyDescent="0.25">
      <c r="A107" s="185" t="s">
        <v>567</v>
      </c>
      <c r="B107" s="21">
        <v>130320</v>
      </c>
      <c r="C107" s="21" t="s">
        <v>255</v>
      </c>
      <c r="D107" s="367" t="s">
        <v>424</v>
      </c>
      <c r="E107" s="368"/>
      <c r="F107" s="368"/>
      <c r="G107" s="368"/>
      <c r="H107" s="368"/>
      <c r="I107" s="369"/>
      <c r="J107" s="21" t="s">
        <v>32</v>
      </c>
      <c r="K107" s="5">
        <f>'MEMORIAL CALCULO'!N369</f>
        <v>162.54</v>
      </c>
      <c r="L107" s="5">
        <v>37.53</v>
      </c>
      <c r="M107" s="5">
        <f t="shared" si="10"/>
        <v>6100.13</v>
      </c>
      <c r="N107" s="1"/>
      <c r="O107" s="1">
        <v>28.44</v>
      </c>
      <c r="P107" s="44">
        <f t="shared" si="7"/>
        <v>37.529424000000006</v>
      </c>
      <c r="Q107" s="1"/>
      <c r="R107" s="1"/>
      <c r="S107" s="1"/>
      <c r="T107" s="1"/>
    </row>
    <row r="108" spans="1:20" ht="24.75" customHeight="1" x14ac:dyDescent="0.25">
      <c r="A108" s="366" t="s">
        <v>68</v>
      </c>
      <c r="B108" s="366"/>
      <c r="C108" s="366"/>
      <c r="D108" s="366"/>
      <c r="E108" s="366"/>
      <c r="F108" s="366"/>
      <c r="G108" s="366"/>
      <c r="H108" s="366"/>
      <c r="I108" s="366"/>
      <c r="J108" s="17"/>
      <c r="K108" s="5"/>
      <c r="L108" s="5"/>
      <c r="M108" s="15">
        <f>SUM(M100:M107)</f>
        <v>187639.96000000002</v>
      </c>
      <c r="N108" s="1"/>
      <c r="O108" s="1"/>
      <c r="P108" s="44">
        <f t="shared" si="7"/>
        <v>0</v>
      </c>
      <c r="Q108" s="1"/>
      <c r="R108" s="1"/>
      <c r="S108" s="1"/>
      <c r="T108" s="1"/>
    </row>
    <row r="109" spans="1:20" ht="24.75" customHeight="1" x14ac:dyDescent="0.25">
      <c r="A109" s="356"/>
      <c r="B109" s="356"/>
      <c r="C109" s="356"/>
      <c r="D109" s="356"/>
      <c r="E109" s="356"/>
      <c r="F109" s="356"/>
      <c r="G109" s="356"/>
      <c r="H109" s="356"/>
      <c r="I109" s="356"/>
      <c r="J109" s="356"/>
      <c r="K109" s="356"/>
      <c r="L109" s="356"/>
      <c r="M109" s="356"/>
      <c r="N109" s="1"/>
      <c r="O109" s="1"/>
      <c r="P109" s="44">
        <f t="shared" si="7"/>
        <v>0</v>
      </c>
      <c r="Q109" s="1"/>
      <c r="R109" s="1"/>
      <c r="S109" s="1"/>
      <c r="T109" s="1"/>
    </row>
    <row r="110" spans="1:20" ht="21.75" customHeight="1" x14ac:dyDescent="0.25">
      <c r="A110" s="118" t="s">
        <v>69</v>
      </c>
      <c r="B110" s="118" t="s">
        <v>0</v>
      </c>
      <c r="C110" s="118" t="s">
        <v>1</v>
      </c>
      <c r="D110" s="376" t="s">
        <v>65</v>
      </c>
      <c r="E110" s="376"/>
      <c r="F110" s="376"/>
      <c r="G110" s="376"/>
      <c r="H110" s="376"/>
      <c r="I110" s="376"/>
      <c r="J110" s="118" t="s">
        <v>3</v>
      </c>
      <c r="K110" s="118" t="s">
        <v>187</v>
      </c>
      <c r="L110" s="118" t="s">
        <v>5</v>
      </c>
      <c r="M110" s="118" t="s">
        <v>4</v>
      </c>
      <c r="N110" s="1"/>
      <c r="O110" s="1"/>
      <c r="P110" s="44">
        <f t="shared" si="7"/>
        <v>0</v>
      </c>
      <c r="Q110" s="1"/>
      <c r="R110" s="1"/>
      <c r="S110" s="1"/>
      <c r="T110" s="1"/>
    </row>
    <row r="111" spans="1:20" ht="63" customHeight="1" x14ac:dyDescent="0.25">
      <c r="A111" s="123" t="s">
        <v>129</v>
      </c>
      <c r="B111" s="123">
        <v>130219</v>
      </c>
      <c r="C111" s="343" t="s">
        <v>255</v>
      </c>
      <c r="D111" s="362" t="s">
        <v>310</v>
      </c>
      <c r="E111" s="363"/>
      <c r="F111" s="363"/>
      <c r="G111" s="363"/>
      <c r="H111" s="363"/>
      <c r="I111" s="364"/>
      <c r="J111" s="123" t="s">
        <v>8</v>
      </c>
      <c r="K111" s="105">
        <f>'MEMORIAL CALCULO'!N383</f>
        <v>265.11</v>
      </c>
      <c r="L111" s="105">
        <v>93.92</v>
      </c>
      <c r="M111" s="105">
        <f t="shared" si="10"/>
        <v>24899.13</v>
      </c>
      <c r="N111" s="1"/>
      <c r="O111" s="1">
        <v>71.17</v>
      </c>
      <c r="P111" s="44">
        <f t="shared" si="7"/>
        <v>93.915932000000012</v>
      </c>
      <c r="Q111" s="1"/>
      <c r="R111" s="1"/>
      <c r="S111" s="1"/>
      <c r="T111" s="1"/>
    </row>
    <row r="112" spans="1:20" ht="51" customHeight="1" x14ac:dyDescent="0.25">
      <c r="A112" s="6" t="s">
        <v>130</v>
      </c>
      <c r="B112" s="4">
        <v>130103</v>
      </c>
      <c r="C112" s="343" t="s">
        <v>255</v>
      </c>
      <c r="D112" s="351" t="s">
        <v>218</v>
      </c>
      <c r="E112" s="377"/>
      <c r="F112" s="377"/>
      <c r="G112" s="377"/>
      <c r="H112" s="377"/>
      <c r="I112" s="378"/>
      <c r="J112" s="4" t="s">
        <v>8</v>
      </c>
      <c r="K112" s="5">
        <f>'MEMORIAL CALCULO'!N406</f>
        <v>265.11</v>
      </c>
      <c r="L112" s="5">
        <v>26.17</v>
      </c>
      <c r="M112" s="5">
        <f t="shared" si="10"/>
        <v>6937.93</v>
      </c>
      <c r="N112" s="1"/>
      <c r="O112" s="1">
        <v>19.829999999999998</v>
      </c>
      <c r="P112" s="44">
        <f t="shared" si="7"/>
        <v>26.167667999999999</v>
      </c>
      <c r="Q112" s="1"/>
      <c r="R112" s="1"/>
      <c r="S112" s="1"/>
      <c r="T112" s="1"/>
    </row>
    <row r="113" spans="1:20" ht="23.25" customHeight="1" x14ac:dyDescent="0.25">
      <c r="A113" s="6" t="s">
        <v>70</v>
      </c>
      <c r="B113" s="4">
        <v>130317</v>
      </c>
      <c r="C113" s="343" t="s">
        <v>255</v>
      </c>
      <c r="D113" s="379" t="s">
        <v>66</v>
      </c>
      <c r="E113" s="377"/>
      <c r="F113" s="377"/>
      <c r="G113" s="377"/>
      <c r="H113" s="377"/>
      <c r="I113" s="378"/>
      <c r="J113" s="4" t="s">
        <v>32</v>
      </c>
      <c r="K113" s="5">
        <f>'MEMORIAL CALCULO'!N415</f>
        <v>38.4</v>
      </c>
      <c r="L113" s="5">
        <v>99.51</v>
      </c>
      <c r="M113" s="5">
        <f t="shared" si="10"/>
        <v>3821.18</v>
      </c>
      <c r="N113" s="1"/>
      <c r="O113" s="1">
        <v>75.41</v>
      </c>
      <c r="P113" s="44">
        <f t="shared" si="7"/>
        <v>99.511036000000004</v>
      </c>
      <c r="Q113" s="1"/>
      <c r="R113" s="1"/>
      <c r="S113" s="1"/>
      <c r="T113" s="1"/>
    </row>
    <row r="114" spans="1:20" ht="24" customHeight="1" x14ac:dyDescent="0.25">
      <c r="A114" s="6" t="s">
        <v>71</v>
      </c>
      <c r="B114" s="4">
        <v>130308</v>
      </c>
      <c r="C114" s="343" t="s">
        <v>255</v>
      </c>
      <c r="D114" s="379" t="s">
        <v>67</v>
      </c>
      <c r="E114" s="377"/>
      <c r="F114" s="377"/>
      <c r="G114" s="377"/>
      <c r="H114" s="377"/>
      <c r="I114" s="378"/>
      <c r="J114" s="4" t="s">
        <v>32</v>
      </c>
      <c r="K114" s="5">
        <f>'MEMORIAL CALCULO'!N422</f>
        <v>19.3</v>
      </c>
      <c r="L114" s="5">
        <v>50.96</v>
      </c>
      <c r="M114" s="5">
        <f t="shared" si="10"/>
        <v>983.53</v>
      </c>
      <c r="N114" s="1"/>
      <c r="O114" s="1">
        <v>38.619999999999997</v>
      </c>
      <c r="P114" s="44">
        <f t="shared" si="7"/>
        <v>50.962952000000001</v>
      </c>
      <c r="Q114" s="1"/>
      <c r="R114" s="1"/>
      <c r="S114" s="1"/>
      <c r="T114" s="1"/>
    </row>
    <row r="115" spans="1:20" ht="66.75" customHeight="1" x14ac:dyDescent="0.25">
      <c r="A115" s="26" t="s">
        <v>131</v>
      </c>
      <c r="B115" s="13">
        <v>200206</v>
      </c>
      <c r="C115" s="343" t="s">
        <v>255</v>
      </c>
      <c r="D115" s="354" t="s">
        <v>431</v>
      </c>
      <c r="E115" s="419"/>
      <c r="F115" s="419"/>
      <c r="G115" s="419"/>
      <c r="H115" s="419"/>
      <c r="I115" s="419"/>
      <c r="J115" s="13" t="s">
        <v>8</v>
      </c>
      <c r="K115" s="5">
        <f>'MEMORIAL CALCULO'!N425</f>
        <v>506.84</v>
      </c>
      <c r="L115" s="5">
        <v>101.42</v>
      </c>
      <c r="M115" s="5">
        <f t="shared" si="10"/>
        <v>51403.71</v>
      </c>
      <c r="N115" s="1"/>
      <c r="O115" s="1">
        <v>76.86</v>
      </c>
      <c r="P115" s="44">
        <f t="shared" si="7"/>
        <v>101.42445600000001</v>
      </c>
      <c r="Q115" s="1"/>
      <c r="R115" s="1"/>
      <c r="S115" s="1"/>
      <c r="T115" s="1"/>
    </row>
    <row r="116" spans="1:20" ht="24" customHeight="1" x14ac:dyDescent="0.25">
      <c r="A116" s="366" t="s">
        <v>77</v>
      </c>
      <c r="B116" s="366"/>
      <c r="C116" s="366"/>
      <c r="D116" s="366"/>
      <c r="E116" s="366"/>
      <c r="F116" s="366"/>
      <c r="G116" s="366"/>
      <c r="H116" s="366"/>
      <c r="I116" s="366"/>
      <c r="J116" s="17"/>
      <c r="K116" s="5"/>
      <c r="L116" s="5"/>
      <c r="M116" s="15">
        <f>SUM(M111:M115)</f>
        <v>88045.48</v>
      </c>
      <c r="N116" s="1"/>
      <c r="O116" s="1"/>
      <c r="P116" s="44">
        <f t="shared" si="7"/>
        <v>0</v>
      </c>
      <c r="Q116" s="1"/>
      <c r="R116" s="1"/>
      <c r="S116" s="1"/>
      <c r="T116" s="1"/>
    </row>
    <row r="117" spans="1:20" ht="24" customHeight="1" x14ac:dyDescent="0.25">
      <c r="A117" s="356"/>
      <c r="B117" s="356"/>
      <c r="C117" s="356"/>
      <c r="D117" s="356"/>
      <c r="E117" s="356"/>
      <c r="F117" s="356"/>
      <c r="G117" s="356"/>
      <c r="H117" s="356"/>
      <c r="I117" s="356"/>
      <c r="J117" s="356"/>
      <c r="K117" s="356"/>
      <c r="L117" s="356"/>
      <c r="M117" s="356"/>
      <c r="N117" s="1"/>
      <c r="O117" s="1"/>
      <c r="P117" s="44">
        <f t="shared" si="7"/>
        <v>0</v>
      </c>
      <c r="Q117" s="1"/>
      <c r="R117" s="1"/>
      <c r="S117" s="1"/>
      <c r="T117" s="1"/>
    </row>
    <row r="118" spans="1:20" ht="22.5" customHeight="1" x14ac:dyDescent="0.25">
      <c r="A118" s="118" t="s">
        <v>78</v>
      </c>
      <c r="B118" s="118" t="s">
        <v>0</v>
      </c>
      <c r="C118" s="118" t="s">
        <v>1</v>
      </c>
      <c r="D118" s="376" t="s">
        <v>243</v>
      </c>
      <c r="E118" s="376"/>
      <c r="F118" s="376"/>
      <c r="G118" s="376"/>
      <c r="H118" s="376"/>
      <c r="I118" s="376"/>
      <c r="J118" s="118" t="s">
        <v>3</v>
      </c>
      <c r="K118" s="118" t="s">
        <v>187</v>
      </c>
      <c r="L118" s="118" t="s">
        <v>5</v>
      </c>
      <c r="M118" s="118" t="s">
        <v>4</v>
      </c>
      <c r="N118" s="1"/>
      <c r="O118" s="1"/>
      <c r="P118" s="44">
        <f t="shared" si="7"/>
        <v>0</v>
      </c>
      <c r="Q118" s="1"/>
      <c r="R118" s="1"/>
      <c r="S118" s="1"/>
      <c r="T118" s="1"/>
    </row>
    <row r="119" spans="1:20" s="182" customFormat="1" ht="38.450000000000003" customHeight="1" x14ac:dyDescent="0.25">
      <c r="A119" s="123" t="s">
        <v>79</v>
      </c>
      <c r="B119" s="185">
        <v>95675</v>
      </c>
      <c r="C119" s="185" t="s">
        <v>668</v>
      </c>
      <c r="D119" s="362" t="s">
        <v>677</v>
      </c>
      <c r="E119" s="363"/>
      <c r="F119" s="363"/>
      <c r="G119" s="363"/>
      <c r="H119" s="363"/>
      <c r="I119" s="364"/>
      <c r="J119" s="123" t="s">
        <v>37</v>
      </c>
      <c r="K119" s="5">
        <v>1</v>
      </c>
      <c r="L119" s="123">
        <v>192.57</v>
      </c>
      <c r="M119" s="5">
        <f t="shared" si="10"/>
        <v>192.57</v>
      </c>
      <c r="N119" s="183"/>
      <c r="O119" s="183">
        <v>145.93</v>
      </c>
      <c r="P119" s="44">
        <f t="shared" si="7"/>
        <v>192.56922800000004</v>
      </c>
      <c r="Q119" s="183"/>
      <c r="R119" s="183"/>
      <c r="S119" s="183"/>
      <c r="T119" s="183"/>
    </row>
    <row r="120" spans="1:20" s="182" customFormat="1" ht="42.6" customHeight="1" x14ac:dyDescent="0.25">
      <c r="A120" s="123" t="s">
        <v>80</v>
      </c>
      <c r="B120" s="185">
        <v>95249</v>
      </c>
      <c r="C120" s="185" t="s">
        <v>668</v>
      </c>
      <c r="D120" s="362" t="s">
        <v>678</v>
      </c>
      <c r="E120" s="363"/>
      <c r="F120" s="363"/>
      <c r="G120" s="363"/>
      <c r="H120" s="363"/>
      <c r="I120" s="364"/>
      <c r="J120" s="123" t="s">
        <v>37</v>
      </c>
      <c r="K120" s="5">
        <v>4</v>
      </c>
      <c r="L120" s="123">
        <v>76.23</v>
      </c>
      <c r="M120" s="5">
        <f t="shared" si="10"/>
        <v>304.92</v>
      </c>
      <c r="N120" s="183"/>
      <c r="O120" s="183">
        <v>57.77</v>
      </c>
      <c r="P120" s="44">
        <f t="shared" si="7"/>
        <v>76.233292000000006</v>
      </c>
      <c r="Q120" s="183"/>
      <c r="R120" s="183"/>
      <c r="S120" s="183"/>
      <c r="T120" s="183"/>
    </row>
    <row r="121" spans="1:20" s="182" customFormat="1" ht="37.9" customHeight="1" x14ac:dyDescent="0.25">
      <c r="A121" s="123" t="s">
        <v>81</v>
      </c>
      <c r="B121" s="185">
        <v>952552</v>
      </c>
      <c r="C121" s="185" t="s">
        <v>668</v>
      </c>
      <c r="D121" s="362" t="s">
        <v>679</v>
      </c>
      <c r="E121" s="363"/>
      <c r="F121" s="363"/>
      <c r="G121" s="363"/>
      <c r="H121" s="363"/>
      <c r="I121" s="364"/>
      <c r="J121" s="123" t="s">
        <v>37</v>
      </c>
      <c r="K121" s="5">
        <v>8</v>
      </c>
      <c r="L121" s="123">
        <v>167.31</v>
      </c>
      <c r="M121" s="5">
        <f t="shared" si="10"/>
        <v>1338.48</v>
      </c>
      <c r="N121" s="183"/>
      <c r="O121" s="183">
        <v>126.79</v>
      </c>
      <c r="P121" s="44">
        <f t="shared" si="7"/>
        <v>167.31208400000003</v>
      </c>
      <c r="Q121" s="183"/>
      <c r="R121" s="183"/>
      <c r="S121" s="183"/>
      <c r="T121" s="183"/>
    </row>
    <row r="122" spans="1:20" s="182" customFormat="1" ht="83.45" customHeight="1" x14ac:dyDescent="0.25">
      <c r="A122" s="123" t="s">
        <v>82</v>
      </c>
      <c r="B122" s="123">
        <v>140207</v>
      </c>
      <c r="C122" s="123" t="s">
        <v>255</v>
      </c>
      <c r="D122" s="362" t="s">
        <v>669</v>
      </c>
      <c r="E122" s="363"/>
      <c r="F122" s="363"/>
      <c r="G122" s="363"/>
      <c r="H122" s="363"/>
      <c r="I122" s="364"/>
      <c r="J122" s="123" t="s">
        <v>37</v>
      </c>
      <c r="K122" s="5">
        <v>1</v>
      </c>
      <c r="L122" s="123">
        <v>590.1</v>
      </c>
      <c r="M122" s="5">
        <f t="shared" si="10"/>
        <v>590.1</v>
      </c>
      <c r="N122" s="183"/>
      <c r="O122" s="183">
        <v>447.18</v>
      </c>
      <c r="P122" s="44">
        <f t="shared" si="7"/>
        <v>590.09872800000005</v>
      </c>
      <c r="Q122" s="183"/>
      <c r="R122" s="183"/>
      <c r="S122" s="183"/>
      <c r="T122" s="183"/>
    </row>
    <row r="123" spans="1:20" s="182" customFormat="1" ht="42" customHeight="1" x14ac:dyDescent="0.25">
      <c r="A123" s="123" t="s">
        <v>83</v>
      </c>
      <c r="B123" s="123">
        <v>170540</v>
      </c>
      <c r="C123" s="123" t="s">
        <v>255</v>
      </c>
      <c r="D123" s="362" t="s">
        <v>237</v>
      </c>
      <c r="E123" s="363"/>
      <c r="F123" s="363"/>
      <c r="G123" s="363"/>
      <c r="H123" s="363"/>
      <c r="I123" s="364"/>
      <c r="J123" s="123" t="s">
        <v>37</v>
      </c>
      <c r="K123" s="5">
        <v>3</v>
      </c>
      <c r="L123" s="123">
        <v>1172.95</v>
      </c>
      <c r="M123" s="5">
        <f t="shared" si="10"/>
        <v>3518.85</v>
      </c>
      <c r="N123" s="183"/>
      <c r="O123" s="183">
        <v>888.87</v>
      </c>
      <c r="P123" s="44">
        <f t="shared" si="7"/>
        <v>1172.9528520000001</v>
      </c>
      <c r="Q123" s="183"/>
      <c r="R123" s="183"/>
      <c r="S123" s="183"/>
      <c r="T123" s="183"/>
    </row>
    <row r="124" spans="1:20" s="182" customFormat="1" ht="15.75" x14ac:dyDescent="0.25">
      <c r="A124" s="123" t="s">
        <v>134</v>
      </c>
      <c r="B124" s="123">
        <v>142120</v>
      </c>
      <c r="C124" s="184" t="s">
        <v>255</v>
      </c>
      <c r="D124" s="362" t="s">
        <v>670</v>
      </c>
      <c r="E124" s="363"/>
      <c r="F124" s="363"/>
      <c r="G124" s="363"/>
      <c r="H124" s="363"/>
      <c r="I124" s="364"/>
      <c r="J124" s="123" t="s">
        <v>37</v>
      </c>
      <c r="K124" s="105">
        <v>3</v>
      </c>
      <c r="L124" s="123">
        <v>136.63</v>
      </c>
      <c r="M124" s="5">
        <f t="shared" si="10"/>
        <v>409.89</v>
      </c>
      <c r="N124" s="183"/>
      <c r="O124" s="183">
        <v>103.54</v>
      </c>
      <c r="P124" s="44">
        <f t="shared" si="7"/>
        <v>136.63138400000003</v>
      </c>
      <c r="Q124" s="183"/>
      <c r="R124" s="183"/>
      <c r="S124" s="183"/>
      <c r="T124" s="183"/>
    </row>
    <row r="125" spans="1:20" s="182" customFormat="1" ht="22.5" customHeight="1" x14ac:dyDescent="0.25">
      <c r="A125" s="123" t="s">
        <v>84</v>
      </c>
      <c r="B125" s="123">
        <v>141525</v>
      </c>
      <c r="C125" s="123" t="s">
        <v>255</v>
      </c>
      <c r="D125" s="362" t="s">
        <v>570</v>
      </c>
      <c r="E125" s="363"/>
      <c r="F125" s="363"/>
      <c r="G125" s="363"/>
      <c r="H125" s="363"/>
      <c r="I125" s="364"/>
      <c r="J125" s="123" t="s">
        <v>37</v>
      </c>
      <c r="K125" s="5">
        <v>15</v>
      </c>
      <c r="L125" s="123">
        <v>51.24</v>
      </c>
      <c r="M125" s="5">
        <f t="shared" si="10"/>
        <v>768.6</v>
      </c>
      <c r="N125" s="183"/>
      <c r="O125" s="183">
        <v>38.83</v>
      </c>
      <c r="P125" s="44">
        <f t="shared" si="7"/>
        <v>51.240068000000001</v>
      </c>
      <c r="Q125" s="183"/>
      <c r="R125" s="183"/>
      <c r="S125" s="183"/>
      <c r="T125" s="183"/>
    </row>
    <row r="126" spans="1:20" s="182" customFormat="1" ht="22.5" customHeight="1" x14ac:dyDescent="0.25">
      <c r="A126" s="123" t="s">
        <v>85</v>
      </c>
      <c r="B126" s="123">
        <v>141522</v>
      </c>
      <c r="C126" s="123" t="s">
        <v>255</v>
      </c>
      <c r="D126" s="362" t="s">
        <v>571</v>
      </c>
      <c r="E126" s="363"/>
      <c r="F126" s="363"/>
      <c r="G126" s="363"/>
      <c r="H126" s="363"/>
      <c r="I126" s="364"/>
      <c r="J126" s="123" t="s">
        <v>37</v>
      </c>
      <c r="K126" s="5">
        <v>3</v>
      </c>
      <c r="L126" s="123">
        <v>24.78</v>
      </c>
      <c r="M126" s="5">
        <f t="shared" si="10"/>
        <v>74.34</v>
      </c>
      <c r="N126" s="183"/>
      <c r="O126" s="183">
        <v>18.78</v>
      </c>
      <c r="P126" s="44">
        <f t="shared" si="7"/>
        <v>24.782088000000005</v>
      </c>
      <c r="Q126" s="183"/>
      <c r="R126" s="183"/>
      <c r="S126" s="183"/>
      <c r="T126" s="183"/>
    </row>
    <row r="127" spans="1:20" s="182" customFormat="1" ht="22.5" customHeight="1" x14ac:dyDescent="0.25">
      <c r="A127" s="123" t="s">
        <v>248</v>
      </c>
      <c r="B127" s="123">
        <v>62116</v>
      </c>
      <c r="C127" s="184" t="s">
        <v>255</v>
      </c>
      <c r="D127" s="392" t="s">
        <v>671</v>
      </c>
      <c r="E127" s="393"/>
      <c r="F127" s="393"/>
      <c r="G127" s="393"/>
      <c r="H127" s="393"/>
      <c r="I127" s="394"/>
      <c r="J127" s="123" t="s">
        <v>262</v>
      </c>
      <c r="K127" s="105">
        <v>19</v>
      </c>
      <c r="L127" s="123">
        <v>7.67</v>
      </c>
      <c r="M127" s="5">
        <f t="shared" si="10"/>
        <v>145.72999999999999</v>
      </c>
      <c r="N127" s="183"/>
      <c r="O127" s="183">
        <v>5.81</v>
      </c>
      <c r="P127" s="44">
        <f t="shared" si="7"/>
        <v>7.6668760000000002</v>
      </c>
      <c r="Q127" s="183"/>
      <c r="R127" s="183"/>
      <c r="S127" s="183"/>
      <c r="T127" s="183"/>
    </row>
    <row r="128" spans="1:20" s="182" customFormat="1" ht="22.5" customHeight="1" x14ac:dyDescent="0.25">
      <c r="A128" s="123" t="s">
        <v>86</v>
      </c>
      <c r="B128" s="123">
        <v>62111</v>
      </c>
      <c r="C128" s="184" t="s">
        <v>255</v>
      </c>
      <c r="D128" s="392" t="s">
        <v>672</v>
      </c>
      <c r="E128" s="393"/>
      <c r="F128" s="393"/>
      <c r="G128" s="393"/>
      <c r="H128" s="393"/>
      <c r="I128" s="394"/>
      <c r="J128" s="123" t="s">
        <v>262</v>
      </c>
      <c r="K128" s="105">
        <v>28</v>
      </c>
      <c r="L128" s="300">
        <v>1.7</v>
      </c>
      <c r="M128" s="5">
        <f t="shared" si="10"/>
        <v>47.6</v>
      </c>
      <c r="N128" s="183"/>
      <c r="O128" s="183">
        <v>1.29</v>
      </c>
      <c r="P128" s="44">
        <f t="shared" si="7"/>
        <v>1.7022840000000001</v>
      </c>
      <c r="Q128" s="183"/>
      <c r="R128" s="183"/>
      <c r="S128" s="183"/>
      <c r="T128" s="183"/>
    </row>
    <row r="129" spans="1:20" s="182" customFormat="1" ht="22.5" customHeight="1" x14ac:dyDescent="0.25">
      <c r="A129" s="123" t="s">
        <v>135</v>
      </c>
      <c r="B129" s="123">
        <v>141410</v>
      </c>
      <c r="C129" s="123" t="s">
        <v>255</v>
      </c>
      <c r="D129" s="392" t="s">
        <v>572</v>
      </c>
      <c r="E129" s="393"/>
      <c r="F129" s="393"/>
      <c r="G129" s="393"/>
      <c r="H129" s="393"/>
      <c r="I129" s="394"/>
      <c r="J129" s="123" t="s">
        <v>32</v>
      </c>
      <c r="K129" s="105">
        <v>88.41</v>
      </c>
      <c r="L129" s="123">
        <v>31.01</v>
      </c>
      <c r="M129" s="5">
        <f t="shared" si="10"/>
        <v>2741.59</v>
      </c>
      <c r="N129" s="183"/>
      <c r="O129" s="183">
        <v>23.5</v>
      </c>
      <c r="P129" s="44">
        <f t="shared" si="7"/>
        <v>31.010600000000004</v>
      </c>
      <c r="Q129" s="183"/>
      <c r="R129" s="183"/>
      <c r="S129" s="183"/>
      <c r="T129" s="183"/>
    </row>
    <row r="130" spans="1:20" s="182" customFormat="1" ht="42" customHeight="1" x14ac:dyDescent="0.25">
      <c r="A130" s="123" t="s">
        <v>87</v>
      </c>
      <c r="B130" s="185">
        <v>89364</v>
      </c>
      <c r="C130" s="185" t="s">
        <v>668</v>
      </c>
      <c r="D130" s="362" t="s">
        <v>673</v>
      </c>
      <c r="E130" s="393"/>
      <c r="F130" s="393"/>
      <c r="G130" s="393"/>
      <c r="H130" s="393"/>
      <c r="I130" s="394"/>
      <c r="J130" s="123" t="s">
        <v>262</v>
      </c>
      <c r="K130" s="105">
        <v>36</v>
      </c>
      <c r="L130" s="123">
        <v>14.81</v>
      </c>
      <c r="M130" s="5">
        <f t="shared" si="10"/>
        <v>533.16</v>
      </c>
      <c r="N130" s="183"/>
      <c r="O130" s="183">
        <v>11.22</v>
      </c>
      <c r="P130" s="44">
        <f t="shared" si="7"/>
        <v>14.805912000000003</v>
      </c>
      <c r="Q130" s="183"/>
      <c r="R130" s="183"/>
      <c r="S130" s="183"/>
      <c r="T130" s="183"/>
    </row>
    <row r="131" spans="1:20" s="182" customFormat="1" ht="42" customHeight="1" x14ac:dyDescent="0.25">
      <c r="A131" s="123" t="s">
        <v>140</v>
      </c>
      <c r="B131" s="185">
        <v>89503</v>
      </c>
      <c r="C131" s="185" t="s">
        <v>668</v>
      </c>
      <c r="D131" s="362" t="s">
        <v>674</v>
      </c>
      <c r="E131" s="393"/>
      <c r="F131" s="393"/>
      <c r="G131" s="393"/>
      <c r="H131" s="393"/>
      <c r="I131" s="394"/>
      <c r="J131" s="123" t="s">
        <v>262</v>
      </c>
      <c r="K131" s="105">
        <v>33</v>
      </c>
      <c r="L131" s="123">
        <v>39.94</v>
      </c>
      <c r="M131" s="5">
        <f t="shared" si="10"/>
        <v>1318.02</v>
      </c>
      <c r="N131" s="183"/>
      <c r="O131" s="183">
        <v>30.27</v>
      </c>
      <c r="P131" s="44">
        <f t="shared" si="7"/>
        <v>39.944292000000004</v>
      </c>
      <c r="Q131" s="183"/>
      <c r="R131" s="183"/>
      <c r="S131" s="183"/>
      <c r="T131" s="183"/>
    </row>
    <row r="132" spans="1:20" s="182" customFormat="1" ht="42" customHeight="1" x14ac:dyDescent="0.25">
      <c r="A132" s="123" t="s">
        <v>141</v>
      </c>
      <c r="B132" s="185">
        <v>89625</v>
      </c>
      <c r="C132" s="185" t="s">
        <v>668</v>
      </c>
      <c r="D132" s="362" t="s">
        <v>675</v>
      </c>
      <c r="E132" s="363"/>
      <c r="F132" s="363"/>
      <c r="G132" s="363"/>
      <c r="H132" s="363"/>
      <c r="I132" s="364"/>
      <c r="J132" s="123" t="s">
        <v>262</v>
      </c>
      <c r="K132" s="105">
        <v>19</v>
      </c>
      <c r="L132" s="123">
        <v>33.11</v>
      </c>
      <c r="M132" s="5">
        <f t="shared" si="10"/>
        <v>629.09</v>
      </c>
      <c r="N132" s="183"/>
      <c r="O132" s="183">
        <v>25.09</v>
      </c>
      <c r="P132" s="44">
        <f t="shared" si="7"/>
        <v>33.108764000000001</v>
      </c>
      <c r="Q132" s="183"/>
      <c r="R132" s="183"/>
      <c r="S132" s="183"/>
      <c r="T132" s="183"/>
    </row>
    <row r="133" spans="1:20" s="182" customFormat="1" ht="42" customHeight="1" x14ac:dyDescent="0.25">
      <c r="A133" s="123" t="s">
        <v>142</v>
      </c>
      <c r="B133" s="123">
        <v>62520</v>
      </c>
      <c r="C133" s="184" t="s">
        <v>255</v>
      </c>
      <c r="D133" s="392" t="s">
        <v>676</v>
      </c>
      <c r="E133" s="393"/>
      <c r="F133" s="393"/>
      <c r="G133" s="393"/>
      <c r="H133" s="393"/>
      <c r="I133" s="394"/>
      <c r="J133" s="123" t="s">
        <v>262</v>
      </c>
      <c r="K133" s="105">
        <v>24</v>
      </c>
      <c r="L133" s="123">
        <v>2.27</v>
      </c>
      <c r="M133" s="5">
        <f t="shared" si="10"/>
        <v>54.48</v>
      </c>
      <c r="N133" s="183"/>
      <c r="O133" s="183">
        <v>1.72</v>
      </c>
      <c r="P133" s="44">
        <f t="shared" si="7"/>
        <v>2.2697120000000002</v>
      </c>
      <c r="Q133" s="183"/>
      <c r="R133" s="183"/>
      <c r="S133" s="183"/>
      <c r="T133" s="183"/>
    </row>
    <row r="134" spans="1:20" s="182" customFormat="1" ht="42" customHeight="1" x14ac:dyDescent="0.25">
      <c r="A134" s="123" t="s">
        <v>143</v>
      </c>
      <c r="B134" s="123">
        <v>141410</v>
      </c>
      <c r="C134" s="184" t="s">
        <v>255</v>
      </c>
      <c r="D134" s="392" t="s">
        <v>572</v>
      </c>
      <c r="E134" s="393"/>
      <c r="F134" s="393"/>
      <c r="G134" s="393"/>
      <c r="H134" s="393"/>
      <c r="I134" s="394"/>
      <c r="J134" s="123" t="s">
        <v>32</v>
      </c>
      <c r="K134" s="105">
        <v>12.87</v>
      </c>
      <c r="L134" s="123">
        <v>31.01</v>
      </c>
      <c r="M134" s="5">
        <f t="shared" si="10"/>
        <v>399.1</v>
      </c>
      <c r="N134" s="183"/>
      <c r="O134" s="183">
        <v>23.5</v>
      </c>
      <c r="P134" s="44">
        <f t="shared" si="7"/>
        <v>31.010600000000004</v>
      </c>
      <c r="Q134" s="183"/>
      <c r="R134" s="183"/>
      <c r="S134" s="183"/>
      <c r="T134" s="183"/>
    </row>
    <row r="135" spans="1:20" s="182" customFormat="1" ht="22.5" customHeight="1" x14ac:dyDescent="0.25">
      <c r="A135" s="123" t="s">
        <v>144</v>
      </c>
      <c r="B135" s="123">
        <v>141413</v>
      </c>
      <c r="C135" s="123" t="s">
        <v>255</v>
      </c>
      <c r="D135" s="392" t="s">
        <v>573</v>
      </c>
      <c r="E135" s="393"/>
      <c r="F135" s="393"/>
      <c r="G135" s="393"/>
      <c r="H135" s="393"/>
      <c r="I135" s="394"/>
      <c r="J135" s="123" t="s">
        <v>32</v>
      </c>
      <c r="K135" s="105">
        <v>80</v>
      </c>
      <c r="L135" s="123">
        <v>69.98</v>
      </c>
      <c r="M135" s="5">
        <f t="shared" si="10"/>
        <v>5598.4</v>
      </c>
      <c r="N135" s="183"/>
      <c r="O135" s="183">
        <v>53.03</v>
      </c>
      <c r="P135" s="44">
        <f t="shared" si="7"/>
        <v>69.97838800000001</v>
      </c>
      <c r="Q135" s="183"/>
      <c r="R135" s="183"/>
      <c r="S135" s="183"/>
      <c r="T135" s="183"/>
    </row>
    <row r="136" spans="1:20" s="182" customFormat="1" ht="22.5" customHeight="1" x14ac:dyDescent="0.25">
      <c r="A136" s="123" t="s">
        <v>145</v>
      </c>
      <c r="B136" s="123">
        <v>140701</v>
      </c>
      <c r="C136" s="123" t="s">
        <v>255</v>
      </c>
      <c r="D136" s="362" t="s">
        <v>72</v>
      </c>
      <c r="E136" s="363"/>
      <c r="F136" s="363"/>
      <c r="G136" s="363"/>
      <c r="H136" s="363"/>
      <c r="I136" s="364"/>
      <c r="J136" s="123" t="s">
        <v>73</v>
      </c>
      <c r="K136" s="105">
        <v>12</v>
      </c>
      <c r="L136" s="123">
        <v>125.02</v>
      </c>
      <c r="M136" s="5">
        <f t="shared" si="10"/>
        <v>1500.24</v>
      </c>
      <c r="N136" s="183"/>
      <c r="O136" s="183">
        <v>94.74</v>
      </c>
      <c r="P136" s="44">
        <f t="shared" si="7"/>
        <v>125.01890400000001</v>
      </c>
      <c r="Q136" s="183"/>
      <c r="R136" s="183"/>
      <c r="S136" s="183"/>
      <c r="T136" s="183"/>
    </row>
    <row r="137" spans="1:20" s="182" customFormat="1" ht="31.9" customHeight="1" x14ac:dyDescent="0.25">
      <c r="A137" s="123" t="s">
        <v>146</v>
      </c>
      <c r="B137" s="123">
        <v>140702</v>
      </c>
      <c r="C137" s="123" t="s">
        <v>255</v>
      </c>
      <c r="D137" s="362" t="s">
        <v>582</v>
      </c>
      <c r="E137" s="363"/>
      <c r="F137" s="363"/>
      <c r="G137" s="363"/>
      <c r="H137" s="363"/>
      <c r="I137" s="364"/>
      <c r="J137" s="123" t="s">
        <v>73</v>
      </c>
      <c r="K137" s="105">
        <v>14</v>
      </c>
      <c r="L137" s="123">
        <v>278.55</v>
      </c>
      <c r="M137" s="5">
        <f t="shared" si="10"/>
        <v>3899.7</v>
      </c>
      <c r="N137" s="183"/>
      <c r="O137" s="183">
        <v>211.09</v>
      </c>
      <c r="P137" s="44">
        <f t="shared" si="7"/>
        <v>278.55436400000002</v>
      </c>
      <c r="Q137" s="183"/>
      <c r="R137" s="183"/>
      <c r="S137" s="183"/>
      <c r="T137" s="183"/>
    </row>
    <row r="138" spans="1:20" s="182" customFormat="1" ht="22.5" customHeight="1" x14ac:dyDescent="0.25">
      <c r="A138" s="123" t="s">
        <v>147</v>
      </c>
      <c r="B138" s="123">
        <v>140705</v>
      </c>
      <c r="C138" s="123" t="s">
        <v>255</v>
      </c>
      <c r="D138" s="362" t="s">
        <v>75</v>
      </c>
      <c r="E138" s="363"/>
      <c r="F138" s="363"/>
      <c r="G138" s="363"/>
      <c r="H138" s="363"/>
      <c r="I138" s="364"/>
      <c r="J138" s="123" t="s">
        <v>73</v>
      </c>
      <c r="K138" s="105">
        <v>8</v>
      </c>
      <c r="L138" s="123">
        <v>146.78</v>
      </c>
      <c r="M138" s="5">
        <f t="shared" si="10"/>
        <v>1174.24</v>
      </c>
      <c r="N138" s="183"/>
      <c r="O138" s="183">
        <v>111.23</v>
      </c>
      <c r="P138" s="44">
        <f t="shared" si="7"/>
        <v>146.77910800000001</v>
      </c>
      <c r="Q138" s="183"/>
      <c r="R138" s="183"/>
      <c r="S138" s="183"/>
      <c r="T138" s="183"/>
    </row>
    <row r="139" spans="1:20" s="182" customFormat="1" ht="33.6" customHeight="1" x14ac:dyDescent="0.25">
      <c r="A139" s="123" t="s">
        <v>148</v>
      </c>
      <c r="B139" s="123">
        <v>140711</v>
      </c>
      <c r="C139" s="123" t="s">
        <v>255</v>
      </c>
      <c r="D139" s="362" t="s">
        <v>251</v>
      </c>
      <c r="E139" s="363"/>
      <c r="F139" s="363"/>
      <c r="G139" s="363"/>
      <c r="H139" s="363"/>
      <c r="I139" s="364"/>
      <c r="J139" s="123" t="s">
        <v>73</v>
      </c>
      <c r="K139" s="105">
        <v>8</v>
      </c>
      <c r="L139" s="123">
        <v>120.39</v>
      </c>
      <c r="M139" s="5">
        <f t="shared" si="10"/>
        <v>963.12</v>
      </c>
      <c r="N139" s="183"/>
      <c r="O139" s="183">
        <v>91.23</v>
      </c>
      <c r="P139" s="44">
        <f t="shared" ref="P139:P218" si="11">O139*1.3196</f>
        <v>120.38710800000001</v>
      </c>
      <c r="Q139" s="183"/>
      <c r="R139" s="183"/>
      <c r="S139" s="183"/>
      <c r="T139" s="183"/>
    </row>
    <row r="140" spans="1:20" s="182" customFormat="1" ht="33.6" customHeight="1" x14ac:dyDescent="0.25">
      <c r="A140" s="123" t="s">
        <v>149</v>
      </c>
      <c r="B140" s="123">
        <v>140707</v>
      </c>
      <c r="C140" s="123" t="s">
        <v>255</v>
      </c>
      <c r="D140" s="362" t="s">
        <v>583</v>
      </c>
      <c r="E140" s="363"/>
      <c r="F140" s="363"/>
      <c r="G140" s="363"/>
      <c r="H140" s="363"/>
      <c r="I140" s="364"/>
      <c r="J140" s="123" t="s">
        <v>73</v>
      </c>
      <c r="K140" s="105">
        <v>4</v>
      </c>
      <c r="L140" s="123">
        <v>209.91</v>
      </c>
      <c r="M140" s="5">
        <f t="shared" si="10"/>
        <v>839.64</v>
      </c>
      <c r="N140" s="183"/>
      <c r="O140" s="183">
        <v>159.07</v>
      </c>
      <c r="P140" s="44">
        <f t="shared" si="11"/>
        <v>209.908772</v>
      </c>
      <c r="Q140" s="183"/>
      <c r="R140" s="183"/>
      <c r="S140" s="183"/>
      <c r="T140" s="183"/>
    </row>
    <row r="141" spans="1:20" s="182" customFormat="1" ht="33.6" customHeight="1" x14ac:dyDescent="0.25">
      <c r="A141" s="123" t="s">
        <v>150</v>
      </c>
      <c r="B141" s="184">
        <v>140706</v>
      </c>
      <c r="C141" s="123" t="s">
        <v>255</v>
      </c>
      <c r="D141" s="362" t="s">
        <v>76</v>
      </c>
      <c r="E141" s="363"/>
      <c r="F141" s="363"/>
      <c r="G141" s="363"/>
      <c r="H141" s="363"/>
      <c r="I141" s="364"/>
      <c r="J141" s="123" t="s">
        <v>73</v>
      </c>
      <c r="K141" s="105">
        <v>20</v>
      </c>
      <c r="L141" s="123">
        <v>113.88</v>
      </c>
      <c r="M141" s="5">
        <f t="shared" si="10"/>
        <v>2277.6</v>
      </c>
      <c r="N141" s="183"/>
      <c r="O141" s="183">
        <v>86.3</v>
      </c>
      <c r="P141" s="44">
        <f t="shared" si="11"/>
        <v>113.88148000000001</v>
      </c>
      <c r="Q141" s="183"/>
      <c r="R141" s="183"/>
      <c r="S141" s="183"/>
      <c r="T141" s="183"/>
    </row>
    <row r="142" spans="1:20" s="182" customFormat="1" ht="43.9" customHeight="1" x14ac:dyDescent="0.25">
      <c r="A142" s="123" t="s">
        <v>151</v>
      </c>
      <c r="B142" s="184">
        <v>140712</v>
      </c>
      <c r="C142" s="123" t="s">
        <v>255</v>
      </c>
      <c r="D142" s="362" t="s">
        <v>580</v>
      </c>
      <c r="E142" s="363"/>
      <c r="F142" s="363"/>
      <c r="G142" s="363"/>
      <c r="H142" s="363"/>
      <c r="I142" s="364"/>
      <c r="J142" s="123" t="s">
        <v>73</v>
      </c>
      <c r="K142" s="105">
        <v>2</v>
      </c>
      <c r="L142" s="123">
        <v>937.4</v>
      </c>
      <c r="M142" s="5">
        <f t="shared" si="10"/>
        <v>1874.8</v>
      </c>
      <c r="N142" s="183"/>
      <c r="O142" s="183">
        <v>710.37</v>
      </c>
      <c r="P142" s="44">
        <f t="shared" si="11"/>
        <v>937.40425200000004</v>
      </c>
      <c r="Q142" s="183"/>
      <c r="R142" s="183"/>
      <c r="S142" s="183"/>
      <c r="T142" s="183"/>
    </row>
    <row r="143" spans="1:20" s="182" customFormat="1" ht="70.150000000000006" customHeight="1" x14ac:dyDescent="0.25">
      <c r="A143" s="123" t="s">
        <v>152</v>
      </c>
      <c r="B143" s="123">
        <v>141110</v>
      </c>
      <c r="C143" s="123" t="s">
        <v>255</v>
      </c>
      <c r="D143" s="362" t="s">
        <v>239</v>
      </c>
      <c r="E143" s="363"/>
      <c r="F143" s="363"/>
      <c r="G143" s="363"/>
      <c r="H143" s="363"/>
      <c r="I143" s="364"/>
      <c r="J143" s="123" t="s">
        <v>37</v>
      </c>
      <c r="K143" s="250">
        <v>1</v>
      </c>
      <c r="L143" s="123">
        <v>839.5</v>
      </c>
      <c r="M143" s="5">
        <f t="shared" si="10"/>
        <v>839.5</v>
      </c>
      <c r="N143" s="183"/>
      <c r="O143" s="183">
        <v>636.17999999999995</v>
      </c>
      <c r="P143" s="44">
        <f t="shared" si="11"/>
        <v>839.50312799999995</v>
      </c>
      <c r="Q143" s="183"/>
      <c r="R143" s="183"/>
      <c r="S143" s="183"/>
      <c r="T143" s="183"/>
    </row>
    <row r="144" spans="1:20" s="182" customFormat="1" ht="70.150000000000006" customHeight="1" x14ac:dyDescent="0.25">
      <c r="A144" s="123" t="s">
        <v>153</v>
      </c>
      <c r="B144" s="123">
        <v>170126</v>
      </c>
      <c r="C144" s="123" t="s">
        <v>255</v>
      </c>
      <c r="D144" s="367" t="s">
        <v>241</v>
      </c>
      <c r="E144" s="368"/>
      <c r="F144" s="368"/>
      <c r="G144" s="368"/>
      <c r="H144" s="368"/>
      <c r="I144" s="369"/>
      <c r="J144" s="123" t="s">
        <v>37</v>
      </c>
      <c r="K144" s="105">
        <v>2</v>
      </c>
      <c r="L144" s="123">
        <v>2806.01</v>
      </c>
      <c r="M144" s="5">
        <f t="shared" si="10"/>
        <v>5612.02</v>
      </c>
      <c r="N144" s="183"/>
      <c r="O144" s="346">
        <v>2126.41</v>
      </c>
      <c r="P144" s="44">
        <f t="shared" si="11"/>
        <v>2806.010636</v>
      </c>
      <c r="Q144" s="183"/>
      <c r="R144" s="183"/>
      <c r="S144" s="183"/>
      <c r="T144" s="183"/>
    </row>
    <row r="145" spans="1:26" s="182" customFormat="1" ht="45.6" customHeight="1" x14ac:dyDescent="0.25">
      <c r="A145" s="123" t="s">
        <v>680</v>
      </c>
      <c r="B145" s="123">
        <v>170129</v>
      </c>
      <c r="C145" s="123" t="s">
        <v>255</v>
      </c>
      <c r="D145" s="367" t="s">
        <v>737</v>
      </c>
      <c r="E145" s="368"/>
      <c r="F145" s="368"/>
      <c r="G145" s="368"/>
      <c r="H145" s="368"/>
      <c r="I145" s="369"/>
      <c r="J145" s="123" t="s">
        <v>37</v>
      </c>
      <c r="K145" s="105">
        <v>8</v>
      </c>
      <c r="L145" s="123">
        <v>737.74</v>
      </c>
      <c r="M145" s="5">
        <f t="shared" si="10"/>
        <v>5901.92</v>
      </c>
      <c r="N145" s="183"/>
      <c r="O145" s="183">
        <v>559.05999999999995</v>
      </c>
      <c r="P145" s="44">
        <f t="shared" si="11"/>
        <v>737.73557600000004</v>
      </c>
      <c r="Q145" s="183"/>
      <c r="R145" s="183"/>
      <c r="S145" s="183"/>
      <c r="T145" s="183"/>
    </row>
    <row r="146" spans="1:26" ht="47.45" customHeight="1" x14ac:dyDescent="0.25">
      <c r="A146" s="123" t="s">
        <v>681</v>
      </c>
      <c r="B146" s="123">
        <v>170519</v>
      </c>
      <c r="C146" s="123" t="s">
        <v>255</v>
      </c>
      <c r="D146" s="367" t="s">
        <v>575</v>
      </c>
      <c r="E146" s="368"/>
      <c r="F146" s="368"/>
      <c r="G146" s="368"/>
      <c r="H146" s="368"/>
      <c r="I146" s="369"/>
      <c r="J146" s="123" t="s">
        <v>37</v>
      </c>
      <c r="K146" s="105">
        <v>10</v>
      </c>
      <c r="L146" s="123">
        <v>389.89</v>
      </c>
      <c r="M146" s="5">
        <f t="shared" si="10"/>
        <v>3898.9</v>
      </c>
      <c r="N146" s="1"/>
      <c r="O146" s="1">
        <v>295.45999999999998</v>
      </c>
      <c r="P146" s="44">
        <f t="shared" si="11"/>
        <v>389.88901600000003</v>
      </c>
      <c r="Q146" s="1"/>
      <c r="R146" s="1"/>
      <c r="S146" s="1"/>
      <c r="T146" s="1"/>
    </row>
    <row r="147" spans="1:26" ht="39" customHeight="1" x14ac:dyDescent="0.25">
      <c r="A147" s="123" t="s">
        <v>682</v>
      </c>
      <c r="B147" s="123">
        <v>170124</v>
      </c>
      <c r="C147" s="123" t="s">
        <v>255</v>
      </c>
      <c r="D147" s="362" t="s">
        <v>175</v>
      </c>
      <c r="E147" s="363"/>
      <c r="F147" s="363"/>
      <c r="G147" s="363"/>
      <c r="H147" s="363"/>
      <c r="I147" s="364"/>
      <c r="J147" s="123" t="s">
        <v>37</v>
      </c>
      <c r="K147" s="105">
        <v>2</v>
      </c>
      <c r="L147" s="123">
        <v>712.43</v>
      </c>
      <c r="M147" s="5">
        <f t="shared" si="10"/>
        <v>1424.86</v>
      </c>
      <c r="N147" s="1"/>
      <c r="O147" s="29">
        <v>539.88</v>
      </c>
      <c r="P147" s="44">
        <f t="shared" si="11"/>
        <v>712.42564800000002</v>
      </c>
      <c r="Q147" s="29"/>
      <c r="R147" s="29"/>
      <c r="S147" s="29"/>
      <c r="T147" s="29"/>
      <c r="U147" s="22"/>
      <c r="V147" s="22"/>
      <c r="W147" s="22"/>
      <c r="X147" s="22"/>
      <c r="Y147" s="22"/>
      <c r="Z147" s="22"/>
    </row>
    <row r="148" spans="1:26" ht="22.5" customHeight="1" x14ac:dyDescent="0.25">
      <c r="A148" s="123" t="s">
        <v>683</v>
      </c>
      <c r="B148" s="184">
        <v>142118</v>
      </c>
      <c r="C148" s="123" t="s">
        <v>255</v>
      </c>
      <c r="D148" s="379" t="s">
        <v>574</v>
      </c>
      <c r="E148" s="377"/>
      <c r="F148" s="377"/>
      <c r="G148" s="377"/>
      <c r="H148" s="377"/>
      <c r="I148" s="378"/>
      <c r="J148" s="184" t="s">
        <v>37</v>
      </c>
      <c r="K148" s="105">
        <v>18</v>
      </c>
      <c r="L148" s="123">
        <v>19.89</v>
      </c>
      <c r="M148" s="5">
        <f t="shared" si="10"/>
        <v>358.02</v>
      </c>
      <c r="N148" s="1"/>
      <c r="O148" s="286">
        <v>15.07</v>
      </c>
      <c r="P148" s="44">
        <f t="shared" si="11"/>
        <v>19.886372000000001</v>
      </c>
      <c r="Q148" s="286"/>
      <c r="R148" s="286"/>
      <c r="S148" s="286"/>
      <c r="T148" s="286"/>
      <c r="U148" s="415"/>
      <c r="V148" s="415"/>
      <c r="W148" s="415"/>
      <c r="X148" s="415"/>
      <c r="Y148" s="415"/>
      <c r="Z148" s="415"/>
    </row>
    <row r="149" spans="1:26" ht="66" customHeight="1" x14ac:dyDescent="0.25">
      <c r="A149" s="123" t="s">
        <v>684</v>
      </c>
      <c r="B149" s="26">
        <v>141104</v>
      </c>
      <c r="C149" s="123" t="s">
        <v>255</v>
      </c>
      <c r="D149" s="367" t="s">
        <v>238</v>
      </c>
      <c r="E149" s="380"/>
      <c r="F149" s="380"/>
      <c r="G149" s="380"/>
      <c r="H149" s="380"/>
      <c r="I149" s="381"/>
      <c r="J149" s="26" t="s">
        <v>37</v>
      </c>
      <c r="K149" s="105">
        <v>1</v>
      </c>
      <c r="L149" s="123">
        <v>680.24</v>
      </c>
      <c r="M149" s="5">
        <f t="shared" si="10"/>
        <v>680.24</v>
      </c>
      <c r="N149" s="1"/>
      <c r="O149" s="1">
        <v>515.49</v>
      </c>
      <c r="P149" s="44">
        <f t="shared" si="11"/>
        <v>680.24060400000008</v>
      </c>
      <c r="Q149" s="1"/>
      <c r="R149" s="1"/>
      <c r="S149" s="1"/>
      <c r="T149" s="1"/>
    </row>
    <row r="150" spans="1:26" ht="40.5" customHeight="1" x14ac:dyDescent="0.25">
      <c r="A150" s="123" t="s">
        <v>685</v>
      </c>
      <c r="B150" s="26">
        <v>170351</v>
      </c>
      <c r="C150" s="123" t="s">
        <v>255</v>
      </c>
      <c r="D150" s="367" t="s">
        <v>698</v>
      </c>
      <c r="E150" s="368"/>
      <c r="F150" s="368"/>
      <c r="G150" s="368"/>
      <c r="H150" s="368"/>
      <c r="I150" s="369"/>
      <c r="J150" s="26" t="s">
        <v>37</v>
      </c>
      <c r="K150" s="105">
        <v>1</v>
      </c>
      <c r="L150" s="123">
        <v>423.57</v>
      </c>
      <c r="M150" s="5">
        <f t="shared" si="10"/>
        <v>423.57</v>
      </c>
      <c r="N150" s="1"/>
      <c r="O150" s="1">
        <v>320.98</v>
      </c>
      <c r="P150" s="44">
        <f t="shared" si="11"/>
        <v>423.56520800000004</v>
      </c>
      <c r="Q150" s="1"/>
      <c r="R150" s="1"/>
      <c r="S150" s="1"/>
      <c r="T150" s="1"/>
    </row>
    <row r="151" spans="1:26" ht="35.25" customHeight="1" x14ac:dyDescent="0.25">
      <c r="A151" s="123" t="s">
        <v>686</v>
      </c>
      <c r="B151" s="123">
        <v>170353</v>
      </c>
      <c r="C151" s="184" t="s">
        <v>255</v>
      </c>
      <c r="D151" s="367" t="s">
        <v>738</v>
      </c>
      <c r="E151" s="368"/>
      <c r="F151" s="368"/>
      <c r="G151" s="368"/>
      <c r="H151" s="368"/>
      <c r="I151" s="369"/>
      <c r="J151" s="26" t="s">
        <v>37</v>
      </c>
      <c r="K151" s="105">
        <v>10</v>
      </c>
      <c r="L151" s="123">
        <v>1130.79</v>
      </c>
      <c r="M151" s="5">
        <f t="shared" si="10"/>
        <v>11307.9</v>
      </c>
      <c r="N151" s="1"/>
      <c r="O151" s="1">
        <v>856.92</v>
      </c>
      <c r="P151" s="44">
        <f t="shared" si="11"/>
        <v>1130.7916319999999</v>
      </c>
      <c r="Q151" s="1"/>
      <c r="R151" s="1"/>
      <c r="S151" s="1"/>
      <c r="T151" s="1"/>
    </row>
    <row r="152" spans="1:26" ht="36.75" customHeight="1" x14ac:dyDescent="0.25">
      <c r="A152" s="123" t="s">
        <v>687</v>
      </c>
      <c r="B152" s="26">
        <v>170313</v>
      </c>
      <c r="C152" s="123" t="s">
        <v>255</v>
      </c>
      <c r="D152" s="367" t="s">
        <v>242</v>
      </c>
      <c r="E152" s="368"/>
      <c r="F152" s="368"/>
      <c r="G152" s="368"/>
      <c r="H152" s="368"/>
      <c r="I152" s="369"/>
      <c r="J152" s="26" t="s">
        <v>37</v>
      </c>
      <c r="K152" s="105">
        <v>2</v>
      </c>
      <c r="L152" s="123">
        <v>173.82</v>
      </c>
      <c r="M152" s="5">
        <f t="shared" si="10"/>
        <v>347.64</v>
      </c>
      <c r="N152" s="1"/>
      <c r="O152" s="1">
        <v>131.72</v>
      </c>
      <c r="P152" s="44">
        <f t="shared" si="11"/>
        <v>173.817712</v>
      </c>
      <c r="Q152" s="1"/>
      <c r="R152" s="1"/>
      <c r="S152" s="1"/>
      <c r="T152" s="1"/>
    </row>
    <row r="153" spans="1:26" ht="24.75" customHeight="1" x14ac:dyDescent="0.25">
      <c r="A153" s="123" t="s">
        <v>688</v>
      </c>
      <c r="B153" s="4">
        <v>140703</v>
      </c>
      <c r="C153" s="123" t="s">
        <v>255</v>
      </c>
      <c r="D153" s="367" t="s">
        <v>74</v>
      </c>
      <c r="E153" s="368"/>
      <c r="F153" s="368"/>
      <c r="G153" s="368"/>
      <c r="H153" s="368"/>
      <c r="I153" s="369"/>
      <c r="J153" s="4" t="s">
        <v>73</v>
      </c>
      <c r="K153" s="105">
        <v>4</v>
      </c>
      <c r="L153" s="123">
        <v>509.05</v>
      </c>
      <c r="M153" s="5">
        <f t="shared" si="10"/>
        <v>2036.2</v>
      </c>
      <c r="N153" s="1"/>
      <c r="O153" s="1">
        <v>385.76</v>
      </c>
      <c r="P153" s="44">
        <f t="shared" si="11"/>
        <v>509.04889600000001</v>
      </c>
      <c r="Q153" s="1"/>
      <c r="R153" s="1"/>
      <c r="S153" s="1"/>
      <c r="T153" s="1"/>
    </row>
    <row r="154" spans="1:26" ht="39" customHeight="1" x14ac:dyDescent="0.25">
      <c r="A154" s="123" t="s">
        <v>689</v>
      </c>
      <c r="B154" s="21">
        <v>170124</v>
      </c>
      <c r="C154" s="123" t="s">
        <v>255</v>
      </c>
      <c r="D154" s="367" t="s">
        <v>175</v>
      </c>
      <c r="E154" s="368"/>
      <c r="F154" s="368"/>
      <c r="G154" s="368"/>
      <c r="H154" s="368"/>
      <c r="I154" s="369"/>
      <c r="J154" s="21" t="s">
        <v>37</v>
      </c>
      <c r="K154" s="105">
        <v>2</v>
      </c>
      <c r="L154" s="123">
        <v>712.43</v>
      </c>
      <c r="M154" s="5">
        <f t="shared" si="10"/>
        <v>1424.86</v>
      </c>
      <c r="N154" s="1"/>
      <c r="O154" s="1">
        <v>539.88</v>
      </c>
      <c r="P154" s="44">
        <f t="shared" si="11"/>
        <v>712.42564800000002</v>
      </c>
      <c r="Q154" s="1"/>
      <c r="R154" s="1"/>
      <c r="S154" s="1"/>
      <c r="T154" s="1"/>
    </row>
    <row r="155" spans="1:26" ht="45" customHeight="1" x14ac:dyDescent="0.25">
      <c r="A155" s="123" t="s">
        <v>690</v>
      </c>
      <c r="B155" s="184">
        <v>170133</v>
      </c>
      <c r="C155" s="123" t="s">
        <v>255</v>
      </c>
      <c r="D155" s="367" t="s">
        <v>699</v>
      </c>
      <c r="E155" s="368"/>
      <c r="F155" s="368"/>
      <c r="G155" s="368"/>
      <c r="H155" s="368"/>
      <c r="I155" s="369"/>
      <c r="J155" s="184" t="s">
        <v>37</v>
      </c>
      <c r="K155" s="105">
        <v>8</v>
      </c>
      <c r="L155" s="123">
        <v>458.09</v>
      </c>
      <c r="M155" s="5">
        <f t="shared" ref="M155:M179" si="12">ROUND(L155*K155,2)</f>
        <v>3664.72</v>
      </c>
      <c r="N155" s="1"/>
      <c r="O155" s="1">
        <v>347.14</v>
      </c>
      <c r="P155" s="44">
        <f t="shared" si="11"/>
        <v>458.08594400000004</v>
      </c>
      <c r="Q155" s="1"/>
      <c r="R155" s="1"/>
      <c r="S155" s="1"/>
      <c r="T155" s="1"/>
    </row>
    <row r="156" spans="1:26" ht="31.9" customHeight="1" x14ac:dyDescent="0.25">
      <c r="A156" s="123" t="s">
        <v>691</v>
      </c>
      <c r="B156" s="184">
        <v>180809</v>
      </c>
      <c r="C156" s="123" t="s">
        <v>255</v>
      </c>
      <c r="D156" s="367" t="s">
        <v>579</v>
      </c>
      <c r="E156" s="368"/>
      <c r="F156" s="368"/>
      <c r="G156" s="368"/>
      <c r="H156" s="368"/>
      <c r="I156" s="369"/>
      <c r="J156" s="184" t="s">
        <v>37</v>
      </c>
      <c r="K156" s="105">
        <v>2</v>
      </c>
      <c r="L156" s="123">
        <v>137.41</v>
      </c>
      <c r="M156" s="5">
        <f t="shared" si="12"/>
        <v>274.82</v>
      </c>
      <c r="N156" s="1"/>
      <c r="O156" s="1">
        <v>104.13</v>
      </c>
      <c r="P156" s="44">
        <f t="shared" si="11"/>
        <v>137.40994800000001</v>
      </c>
      <c r="Q156" s="1"/>
      <c r="R156" s="1"/>
      <c r="S156" s="1"/>
      <c r="T156" s="1"/>
    </row>
    <row r="157" spans="1:26" s="182" customFormat="1" ht="67.150000000000006" customHeight="1" x14ac:dyDescent="0.25">
      <c r="A157" s="123" t="s">
        <v>692</v>
      </c>
      <c r="B157" s="184">
        <v>170107</v>
      </c>
      <c r="C157" s="123" t="s">
        <v>255</v>
      </c>
      <c r="D157" s="351" t="s">
        <v>581</v>
      </c>
      <c r="E157" s="352"/>
      <c r="F157" s="352"/>
      <c r="G157" s="352"/>
      <c r="H157" s="352"/>
      <c r="I157" s="353"/>
      <c r="J157" s="184" t="s">
        <v>37</v>
      </c>
      <c r="K157" s="105">
        <v>4</v>
      </c>
      <c r="L157" s="123">
        <v>777.1</v>
      </c>
      <c r="M157" s="5">
        <f t="shared" si="12"/>
        <v>3108.4</v>
      </c>
      <c r="N157" s="183"/>
      <c r="O157" s="183">
        <v>588.89</v>
      </c>
      <c r="P157" s="44">
        <f t="shared" si="11"/>
        <v>777.099244</v>
      </c>
      <c r="Q157" s="183"/>
      <c r="R157" s="183"/>
      <c r="S157" s="183"/>
      <c r="T157" s="183"/>
    </row>
    <row r="158" spans="1:26" s="182" customFormat="1" ht="39" customHeight="1" x14ac:dyDescent="0.25">
      <c r="A158" s="123" t="s">
        <v>693</v>
      </c>
      <c r="B158" s="21">
        <v>170534</v>
      </c>
      <c r="C158" s="185" t="s">
        <v>255</v>
      </c>
      <c r="D158" s="352" t="s">
        <v>701</v>
      </c>
      <c r="E158" s="352"/>
      <c r="F158" s="352"/>
      <c r="G158" s="352"/>
      <c r="H158" s="352"/>
      <c r="I158" s="353"/>
      <c r="J158" s="21" t="s">
        <v>37</v>
      </c>
      <c r="K158" s="105">
        <v>1</v>
      </c>
      <c r="L158" s="5">
        <v>3839.22</v>
      </c>
      <c r="M158" s="5">
        <f t="shared" si="12"/>
        <v>3839.22</v>
      </c>
      <c r="N158" s="183"/>
      <c r="O158" s="346">
        <v>2909.38</v>
      </c>
      <c r="P158" s="44">
        <f t="shared" si="11"/>
        <v>3839.2178480000002</v>
      </c>
      <c r="Q158" s="183"/>
      <c r="R158" s="183"/>
      <c r="S158" s="183"/>
      <c r="T158" s="183"/>
    </row>
    <row r="159" spans="1:26" s="182" customFormat="1" ht="23.45" customHeight="1" x14ac:dyDescent="0.25">
      <c r="A159" s="123" t="s">
        <v>694</v>
      </c>
      <c r="B159" s="184">
        <v>142104</v>
      </c>
      <c r="C159" s="185" t="s">
        <v>255</v>
      </c>
      <c r="D159" s="351" t="s">
        <v>702</v>
      </c>
      <c r="E159" s="352"/>
      <c r="F159" s="352"/>
      <c r="G159" s="352"/>
      <c r="H159" s="352"/>
      <c r="I159" s="353"/>
      <c r="J159" s="184" t="s">
        <v>37</v>
      </c>
      <c r="K159" s="105">
        <v>1</v>
      </c>
      <c r="L159" s="5">
        <v>43.76</v>
      </c>
      <c r="M159" s="5">
        <f t="shared" si="12"/>
        <v>43.76</v>
      </c>
      <c r="N159" s="183"/>
      <c r="O159" s="183">
        <v>33.159999999999997</v>
      </c>
      <c r="P159" s="44">
        <f t="shared" si="11"/>
        <v>43.757936000000001</v>
      </c>
      <c r="Q159" s="183"/>
      <c r="R159" s="183"/>
      <c r="S159" s="183"/>
      <c r="T159" s="183"/>
    </row>
    <row r="160" spans="1:26" s="182" customFormat="1" ht="54" customHeight="1" x14ac:dyDescent="0.25">
      <c r="A160" s="123" t="s">
        <v>695</v>
      </c>
      <c r="B160" s="21">
        <v>170516</v>
      </c>
      <c r="C160" s="185" t="s">
        <v>255</v>
      </c>
      <c r="D160" s="354" t="s">
        <v>578</v>
      </c>
      <c r="E160" s="354"/>
      <c r="F160" s="354"/>
      <c r="G160" s="354"/>
      <c r="H160" s="354"/>
      <c r="I160" s="354"/>
      <c r="J160" s="184" t="s">
        <v>37</v>
      </c>
      <c r="K160" s="105">
        <v>1</v>
      </c>
      <c r="L160" s="5">
        <v>4108.32</v>
      </c>
      <c r="M160" s="5">
        <f t="shared" si="12"/>
        <v>4108.32</v>
      </c>
      <c r="N160" s="183"/>
      <c r="O160" s="346">
        <v>3113.31</v>
      </c>
      <c r="P160" s="44">
        <f t="shared" si="11"/>
        <v>4108.3238760000004</v>
      </c>
      <c r="Q160" s="183"/>
      <c r="R160" s="183"/>
      <c r="S160" s="183"/>
      <c r="T160" s="183"/>
    </row>
    <row r="161" spans="1:20" s="182" customFormat="1" ht="54" customHeight="1" x14ac:dyDescent="0.25">
      <c r="A161" s="123" t="s">
        <v>696</v>
      </c>
      <c r="B161" s="213">
        <v>170328</v>
      </c>
      <c r="C161" s="184" t="s">
        <v>255</v>
      </c>
      <c r="D161" s="362" t="s">
        <v>739</v>
      </c>
      <c r="E161" s="363"/>
      <c r="F161" s="363"/>
      <c r="G161" s="363"/>
      <c r="H161" s="363"/>
      <c r="I161" s="364"/>
      <c r="J161" s="123" t="s">
        <v>37</v>
      </c>
      <c r="K161" s="249">
        <v>7</v>
      </c>
      <c r="L161" s="5">
        <v>164.74</v>
      </c>
      <c r="M161" s="5">
        <f t="shared" si="12"/>
        <v>1153.18</v>
      </c>
      <c r="N161" s="183"/>
      <c r="O161" s="183">
        <v>124.84</v>
      </c>
      <c r="P161" s="44">
        <f t="shared" si="11"/>
        <v>164.73886400000001</v>
      </c>
      <c r="Q161" s="183"/>
      <c r="R161" s="183"/>
      <c r="S161" s="183"/>
      <c r="T161" s="183"/>
    </row>
    <row r="162" spans="1:20" s="182" customFormat="1" ht="54" customHeight="1" x14ac:dyDescent="0.25">
      <c r="A162" s="123" t="s">
        <v>697</v>
      </c>
      <c r="B162" s="213">
        <v>170331</v>
      </c>
      <c r="C162" s="184" t="s">
        <v>255</v>
      </c>
      <c r="D162" s="362" t="s">
        <v>740</v>
      </c>
      <c r="E162" s="363"/>
      <c r="F162" s="363"/>
      <c r="G162" s="363"/>
      <c r="H162" s="363"/>
      <c r="I162" s="364"/>
      <c r="J162" s="123" t="s">
        <v>37</v>
      </c>
      <c r="K162" s="105">
        <v>1</v>
      </c>
      <c r="L162" s="5">
        <v>313.02</v>
      </c>
      <c r="M162" s="5">
        <f t="shared" si="12"/>
        <v>313.02</v>
      </c>
      <c r="N162" s="183"/>
      <c r="O162" s="183">
        <v>237.21</v>
      </c>
      <c r="P162" s="44">
        <f t="shared" si="11"/>
        <v>313.02231600000005</v>
      </c>
      <c r="Q162" s="183"/>
      <c r="R162" s="183"/>
      <c r="S162" s="183"/>
      <c r="T162" s="183"/>
    </row>
    <row r="163" spans="1:20" s="182" customFormat="1" ht="54" customHeight="1" x14ac:dyDescent="0.25">
      <c r="A163" s="123" t="s">
        <v>768</v>
      </c>
      <c r="B163" s="123">
        <v>170317</v>
      </c>
      <c r="C163" s="184" t="s">
        <v>255</v>
      </c>
      <c r="D163" s="362" t="s">
        <v>741</v>
      </c>
      <c r="E163" s="363"/>
      <c r="F163" s="363"/>
      <c r="G163" s="363"/>
      <c r="H163" s="363"/>
      <c r="I163" s="364"/>
      <c r="J163" s="123" t="s">
        <v>37</v>
      </c>
      <c r="K163" s="105">
        <v>3</v>
      </c>
      <c r="L163" s="5">
        <v>153.47</v>
      </c>
      <c r="M163" s="5">
        <f t="shared" si="12"/>
        <v>460.41</v>
      </c>
      <c r="N163" s="183"/>
      <c r="O163" s="183">
        <v>116.3</v>
      </c>
      <c r="P163" s="44">
        <f t="shared" si="11"/>
        <v>153.46948</v>
      </c>
      <c r="Q163" s="183"/>
      <c r="R163" s="183"/>
      <c r="S163" s="183"/>
      <c r="T163" s="183"/>
    </row>
    <row r="164" spans="1:20" s="182" customFormat="1" ht="54" customHeight="1" x14ac:dyDescent="0.25">
      <c r="A164" s="123" t="s">
        <v>809</v>
      </c>
      <c r="B164" s="185">
        <v>89491</v>
      </c>
      <c r="C164" s="185" t="s">
        <v>668</v>
      </c>
      <c r="D164" s="362" t="s">
        <v>810</v>
      </c>
      <c r="E164" s="363"/>
      <c r="F164" s="363"/>
      <c r="G164" s="363"/>
      <c r="H164" s="363"/>
      <c r="I164" s="364"/>
      <c r="J164" s="123" t="s">
        <v>37</v>
      </c>
      <c r="K164" s="105">
        <v>2</v>
      </c>
      <c r="L164" s="5">
        <v>110.54</v>
      </c>
      <c r="M164" s="5">
        <f t="shared" si="12"/>
        <v>221.08</v>
      </c>
      <c r="N164" s="183"/>
      <c r="O164" s="183">
        <v>83.77</v>
      </c>
      <c r="P164" s="44">
        <f t="shared" si="11"/>
        <v>110.54289200000001</v>
      </c>
      <c r="Q164" s="183"/>
      <c r="R164" s="183"/>
      <c r="S164" s="183"/>
      <c r="T164" s="183"/>
    </row>
    <row r="165" spans="1:20" s="182" customFormat="1" ht="44.45" customHeight="1" x14ac:dyDescent="0.25">
      <c r="A165" s="123" t="s">
        <v>811</v>
      </c>
      <c r="B165" s="185">
        <v>63533</v>
      </c>
      <c r="C165" s="185" t="s">
        <v>668</v>
      </c>
      <c r="D165" s="362" t="s">
        <v>812</v>
      </c>
      <c r="E165" s="363"/>
      <c r="F165" s="363"/>
      <c r="G165" s="363"/>
      <c r="H165" s="363"/>
      <c r="I165" s="364"/>
      <c r="J165" s="123" t="s">
        <v>37</v>
      </c>
      <c r="K165" s="105">
        <v>1</v>
      </c>
      <c r="L165" s="5">
        <v>31.29</v>
      </c>
      <c r="M165" s="5">
        <f t="shared" si="12"/>
        <v>31.29</v>
      </c>
      <c r="N165" s="183"/>
      <c r="O165" s="183">
        <v>23.71</v>
      </c>
      <c r="P165" s="44">
        <f t="shared" si="11"/>
        <v>31.287716000000003</v>
      </c>
      <c r="Q165" s="183"/>
      <c r="R165" s="183"/>
      <c r="S165" s="183"/>
      <c r="T165" s="183"/>
    </row>
    <row r="166" spans="1:20" s="182" customFormat="1" ht="54" customHeight="1" x14ac:dyDescent="0.25">
      <c r="A166" s="123" t="s">
        <v>813</v>
      </c>
      <c r="B166" s="185">
        <v>62511</v>
      </c>
      <c r="C166" s="185" t="s">
        <v>668</v>
      </c>
      <c r="D166" s="362" t="s">
        <v>832</v>
      </c>
      <c r="E166" s="363"/>
      <c r="F166" s="363"/>
      <c r="G166" s="363"/>
      <c r="H166" s="363"/>
      <c r="I166" s="364"/>
      <c r="J166" s="123" t="s">
        <v>37</v>
      </c>
      <c r="K166" s="105">
        <v>1</v>
      </c>
      <c r="L166" s="5">
        <v>0.9</v>
      </c>
      <c r="M166" s="5">
        <f t="shared" si="12"/>
        <v>0.9</v>
      </c>
      <c r="N166" s="183"/>
      <c r="O166" s="183">
        <v>0.68</v>
      </c>
      <c r="P166" s="44">
        <f t="shared" si="11"/>
        <v>0.89732800000000013</v>
      </c>
      <c r="Q166" s="183"/>
      <c r="R166" s="183"/>
      <c r="S166" s="183"/>
      <c r="T166" s="183"/>
    </row>
    <row r="167" spans="1:20" s="182" customFormat="1" ht="40.9" customHeight="1" x14ac:dyDescent="0.25">
      <c r="A167" s="123" t="s">
        <v>814</v>
      </c>
      <c r="B167" s="185">
        <v>62122</v>
      </c>
      <c r="C167" s="185" t="s">
        <v>668</v>
      </c>
      <c r="D167" s="362" t="s">
        <v>833</v>
      </c>
      <c r="E167" s="363"/>
      <c r="F167" s="363"/>
      <c r="G167" s="363"/>
      <c r="H167" s="363"/>
      <c r="I167" s="364"/>
      <c r="J167" s="123" t="s">
        <v>37</v>
      </c>
      <c r="K167" s="105">
        <v>11</v>
      </c>
      <c r="L167" s="275">
        <v>0.83</v>
      </c>
      <c r="M167" s="5">
        <f t="shared" si="12"/>
        <v>9.1300000000000008</v>
      </c>
      <c r="N167" s="183"/>
      <c r="O167" s="183">
        <v>0.63</v>
      </c>
      <c r="P167" s="44">
        <f t="shared" si="11"/>
        <v>0.83134800000000009</v>
      </c>
      <c r="Q167" s="183"/>
      <c r="R167" s="183"/>
      <c r="S167" s="183"/>
      <c r="T167" s="183"/>
    </row>
    <row r="168" spans="1:20" s="182" customFormat="1" ht="42" customHeight="1" x14ac:dyDescent="0.25">
      <c r="A168" s="123" t="s">
        <v>815</v>
      </c>
      <c r="B168" s="342">
        <v>62129</v>
      </c>
      <c r="C168" s="185" t="s">
        <v>668</v>
      </c>
      <c r="D168" s="362" t="s">
        <v>834</v>
      </c>
      <c r="E168" s="363"/>
      <c r="F168" s="363"/>
      <c r="G168" s="363"/>
      <c r="H168" s="363"/>
      <c r="I168" s="364"/>
      <c r="J168" s="123" t="s">
        <v>37</v>
      </c>
      <c r="K168" s="105">
        <v>11</v>
      </c>
      <c r="L168" s="275">
        <v>5</v>
      </c>
      <c r="M168" s="5">
        <f t="shared" si="12"/>
        <v>55</v>
      </c>
      <c r="N168" s="183"/>
      <c r="O168" s="183">
        <v>3.79</v>
      </c>
      <c r="P168" s="44">
        <f t="shared" si="11"/>
        <v>5.0012840000000001</v>
      </c>
      <c r="Q168" s="183"/>
      <c r="R168" s="183"/>
      <c r="S168" s="183"/>
      <c r="T168" s="183"/>
    </row>
    <row r="169" spans="1:20" s="182" customFormat="1" ht="50.45" customHeight="1" x14ac:dyDescent="0.25">
      <c r="A169" s="123" t="s">
        <v>816</v>
      </c>
      <c r="B169" s="342">
        <v>89594</v>
      </c>
      <c r="C169" s="185" t="s">
        <v>668</v>
      </c>
      <c r="D169" s="362" t="s">
        <v>835</v>
      </c>
      <c r="E169" s="363"/>
      <c r="F169" s="363"/>
      <c r="G169" s="363"/>
      <c r="H169" s="363"/>
      <c r="I169" s="364"/>
      <c r="J169" s="123" t="s">
        <v>37</v>
      </c>
      <c r="K169" s="105">
        <v>1</v>
      </c>
      <c r="L169" s="5">
        <v>70.62</v>
      </c>
      <c r="M169" s="5">
        <f t="shared" si="12"/>
        <v>70.62</v>
      </c>
      <c r="N169" s="183"/>
      <c r="O169" s="183">
        <v>53.52</v>
      </c>
      <c r="P169" s="44">
        <f t="shared" si="11"/>
        <v>70.624992000000006</v>
      </c>
      <c r="Q169" s="183"/>
      <c r="R169" s="183"/>
      <c r="S169" s="183"/>
      <c r="T169" s="183"/>
    </row>
    <row r="170" spans="1:20" s="182" customFormat="1" ht="76.900000000000006" customHeight="1" x14ac:dyDescent="0.25">
      <c r="A170" s="123" t="s">
        <v>817</v>
      </c>
      <c r="B170" s="342">
        <v>90373</v>
      </c>
      <c r="C170" s="185" t="s">
        <v>668</v>
      </c>
      <c r="D170" s="382" t="s">
        <v>836</v>
      </c>
      <c r="E170" s="382"/>
      <c r="F170" s="382"/>
      <c r="G170" s="382"/>
      <c r="H170" s="382"/>
      <c r="I170" s="382"/>
      <c r="J170" s="123" t="s">
        <v>37</v>
      </c>
      <c r="K170" s="105">
        <v>29</v>
      </c>
      <c r="L170" s="5">
        <v>21.07</v>
      </c>
      <c r="M170" s="5">
        <f t="shared" si="12"/>
        <v>611.03</v>
      </c>
      <c r="N170" s="183"/>
      <c r="O170" s="183">
        <v>15.97</v>
      </c>
      <c r="P170" s="44">
        <f t="shared" si="11"/>
        <v>21.074012000000003</v>
      </c>
      <c r="Q170" s="183"/>
      <c r="R170" s="183"/>
      <c r="S170" s="183"/>
      <c r="T170" s="183"/>
    </row>
    <row r="171" spans="1:20" s="182" customFormat="1" ht="86.45" customHeight="1" x14ac:dyDescent="0.25">
      <c r="A171" s="123" t="s">
        <v>818</v>
      </c>
      <c r="B171" s="342">
        <v>89366</v>
      </c>
      <c r="C171" s="185" t="s">
        <v>668</v>
      </c>
      <c r="D171" s="363" t="s">
        <v>837</v>
      </c>
      <c r="E171" s="363"/>
      <c r="F171" s="363"/>
      <c r="G171" s="363"/>
      <c r="H171" s="363"/>
      <c r="I171" s="363"/>
      <c r="J171" s="123" t="s">
        <v>37</v>
      </c>
      <c r="K171" s="249">
        <v>4</v>
      </c>
      <c r="L171" s="5">
        <v>23.41</v>
      </c>
      <c r="M171" s="5">
        <f t="shared" si="12"/>
        <v>93.64</v>
      </c>
      <c r="N171" s="183"/>
      <c r="O171" s="183">
        <v>17.739999999999998</v>
      </c>
      <c r="P171" s="44">
        <f t="shared" si="11"/>
        <v>23.409704000000001</v>
      </c>
      <c r="Q171" s="183"/>
      <c r="R171" s="183"/>
      <c r="S171" s="183"/>
      <c r="T171" s="183"/>
    </row>
    <row r="172" spans="1:20" s="182" customFormat="1" ht="63" customHeight="1" x14ac:dyDescent="0.25">
      <c r="A172" s="123" t="s">
        <v>820</v>
      </c>
      <c r="B172" s="185">
        <v>89627</v>
      </c>
      <c r="C172" s="185" t="s">
        <v>668</v>
      </c>
      <c r="D172" s="362" t="s">
        <v>838</v>
      </c>
      <c r="E172" s="363"/>
      <c r="F172" s="363"/>
      <c r="G172" s="363"/>
      <c r="H172" s="363"/>
      <c r="I172" s="364"/>
      <c r="J172" s="123" t="s">
        <v>37</v>
      </c>
      <c r="K172" s="105">
        <v>1</v>
      </c>
      <c r="L172" s="5">
        <v>30.71</v>
      </c>
      <c r="M172" s="5">
        <f t="shared" si="12"/>
        <v>30.71</v>
      </c>
      <c r="N172" s="183"/>
      <c r="O172" s="183">
        <v>23.27</v>
      </c>
      <c r="P172" s="44">
        <f t="shared" si="11"/>
        <v>30.707092000000003</v>
      </c>
      <c r="Q172" s="183"/>
      <c r="R172" s="183"/>
      <c r="S172" s="183"/>
      <c r="T172" s="183"/>
    </row>
    <row r="173" spans="1:20" s="182" customFormat="1" ht="42" customHeight="1" x14ac:dyDescent="0.25">
      <c r="A173" s="123" t="s">
        <v>821</v>
      </c>
      <c r="B173" s="123">
        <v>140903</v>
      </c>
      <c r="C173" s="283" t="s">
        <v>255</v>
      </c>
      <c r="D173" s="362" t="s">
        <v>822</v>
      </c>
      <c r="E173" s="363"/>
      <c r="F173" s="363"/>
      <c r="G173" s="363"/>
      <c r="H173" s="363"/>
      <c r="I173" s="364"/>
      <c r="J173" s="123" t="s">
        <v>32</v>
      </c>
      <c r="K173" s="105">
        <v>26</v>
      </c>
      <c r="L173" s="5">
        <v>74.41</v>
      </c>
      <c r="M173" s="5">
        <f t="shared" si="12"/>
        <v>1934.66</v>
      </c>
      <c r="N173" s="183"/>
      <c r="O173" s="183">
        <v>56.39</v>
      </c>
      <c r="P173" s="44">
        <f t="shared" si="11"/>
        <v>74.412244000000001</v>
      </c>
      <c r="Q173" s="183"/>
      <c r="R173" s="183"/>
      <c r="S173" s="183"/>
      <c r="T173" s="183"/>
    </row>
    <row r="174" spans="1:20" s="182" customFormat="1" ht="42" customHeight="1" x14ac:dyDescent="0.25">
      <c r="A174" s="123" t="s">
        <v>824</v>
      </c>
      <c r="B174" s="123">
        <v>141906</v>
      </c>
      <c r="C174" s="283" t="s">
        <v>255</v>
      </c>
      <c r="D174" s="362" t="s">
        <v>823</v>
      </c>
      <c r="E174" s="363"/>
      <c r="F174" s="363"/>
      <c r="G174" s="363"/>
      <c r="H174" s="363"/>
      <c r="I174" s="364"/>
      <c r="J174" s="123" t="s">
        <v>32</v>
      </c>
      <c r="K174" s="105">
        <v>21</v>
      </c>
      <c r="L174" s="5">
        <v>43.52</v>
      </c>
      <c r="M174" s="5">
        <f t="shared" si="12"/>
        <v>913.92</v>
      </c>
      <c r="N174" s="183"/>
      <c r="O174" s="183">
        <v>32.979999999999997</v>
      </c>
      <c r="P174" s="44">
        <f t="shared" si="11"/>
        <v>43.520407999999996</v>
      </c>
      <c r="Q174" s="183"/>
      <c r="R174" s="183"/>
      <c r="S174" s="183"/>
      <c r="T174" s="183"/>
    </row>
    <row r="175" spans="1:20" s="182" customFormat="1" ht="42" customHeight="1" x14ac:dyDescent="0.25">
      <c r="A175" s="123" t="s">
        <v>825</v>
      </c>
      <c r="B175" s="123">
        <v>141907</v>
      </c>
      <c r="C175" s="283" t="s">
        <v>255</v>
      </c>
      <c r="D175" s="362" t="s">
        <v>826</v>
      </c>
      <c r="E175" s="363"/>
      <c r="F175" s="363"/>
      <c r="G175" s="363"/>
      <c r="H175" s="363"/>
      <c r="I175" s="364"/>
      <c r="J175" s="123" t="s">
        <v>32</v>
      </c>
      <c r="K175" s="105">
        <v>36.25</v>
      </c>
      <c r="L175" s="5">
        <v>57.26</v>
      </c>
      <c r="M175" s="5">
        <f t="shared" si="12"/>
        <v>2075.6799999999998</v>
      </c>
      <c r="N175" s="183"/>
      <c r="O175" s="183">
        <v>43.39</v>
      </c>
      <c r="P175" s="44">
        <f t="shared" si="11"/>
        <v>57.257444000000007</v>
      </c>
      <c r="Q175" s="183"/>
      <c r="R175" s="183"/>
      <c r="S175" s="183"/>
      <c r="T175" s="183"/>
    </row>
    <row r="176" spans="1:20" s="182" customFormat="1" ht="42" customHeight="1" x14ac:dyDescent="0.25">
      <c r="A176" s="123" t="s">
        <v>828</v>
      </c>
      <c r="B176" s="123">
        <v>141908</v>
      </c>
      <c r="C176" s="283" t="s">
        <v>255</v>
      </c>
      <c r="D176" s="382" t="s">
        <v>827</v>
      </c>
      <c r="E176" s="382"/>
      <c r="F176" s="382"/>
      <c r="G176" s="382"/>
      <c r="H176" s="382"/>
      <c r="I176" s="382"/>
      <c r="J176" s="123" t="s">
        <v>32</v>
      </c>
      <c r="K176" s="105">
        <v>6.65</v>
      </c>
      <c r="L176" s="5">
        <v>82.91</v>
      </c>
      <c r="M176" s="5">
        <f t="shared" si="12"/>
        <v>551.35</v>
      </c>
      <c r="N176" s="183"/>
      <c r="O176" s="183">
        <v>62.83</v>
      </c>
      <c r="P176" s="44">
        <f t="shared" si="11"/>
        <v>82.910468000000009</v>
      </c>
      <c r="Q176" s="183"/>
      <c r="R176" s="183"/>
      <c r="S176" s="183"/>
      <c r="T176" s="183"/>
    </row>
    <row r="177" spans="1:20" s="182" customFormat="1" ht="69" customHeight="1" x14ac:dyDescent="0.25">
      <c r="A177" s="123" t="s">
        <v>829</v>
      </c>
      <c r="B177" s="342">
        <v>89797</v>
      </c>
      <c r="C177" s="185" t="s">
        <v>668</v>
      </c>
      <c r="D177" s="368" t="s">
        <v>839</v>
      </c>
      <c r="E177" s="368"/>
      <c r="F177" s="368"/>
      <c r="G177" s="368"/>
      <c r="H177" s="368"/>
      <c r="I177" s="368"/>
      <c r="J177" s="123" t="s">
        <v>37</v>
      </c>
      <c r="K177" s="105">
        <v>10</v>
      </c>
      <c r="L177" s="5">
        <v>69.86</v>
      </c>
      <c r="M177" s="5">
        <f t="shared" si="12"/>
        <v>698.6</v>
      </c>
      <c r="N177" s="183"/>
      <c r="O177" s="183">
        <v>52.94</v>
      </c>
      <c r="P177" s="44">
        <f t="shared" si="11"/>
        <v>69.859623999999997</v>
      </c>
      <c r="Q177" s="183"/>
      <c r="R177" s="183"/>
      <c r="S177" s="183"/>
      <c r="T177" s="183"/>
    </row>
    <row r="178" spans="1:20" s="182" customFormat="1" ht="32.450000000000003" customHeight="1" x14ac:dyDescent="0.25">
      <c r="A178" s="123" t="s">
        <v>830</v>
      </c>
      <c r="B178" s="123">
        <v>62440</v>
      </c>
      <c r="C178" s="283" t="s">
        <v>255</v>
      </c>
      <c r="D178" s="382" t="s">
        <v>840</v>
      </c>
      <c r="E178" s="382"/>
      <c r="F178" s="382"/>
      <c r="G178" s="382"/>
      <c r="H178" s="382"/>
      <c r="I178" s="382"/>
      <c r="J178" s="123" t="s">
        <v>37</v>
      </c>
      <c r="K178" s="105">
        <v>10</v>
      </c>
      <c r="L178" s="5">
        <v>40.51</v>
      </c>
      <c r="M178" s="5">
        <f t="shared" si="12"/>
        <v>405.1</v>
      </c>
      <c r="N178" s="183"/>
      <c r="O178" s="183">
        <v>30.7</v>
      </c>
      <c r="P178" s="44">
        <f t="shared" si="11"/>
        <v>40.511720000000004</v>
      </c>
      <c r="Q178" s="183"/>
      <c r="R178" s="183"/>
      <c r="S178" s="183"/>
      <c r="T178" s="183"/>
    </row>
    <row r="179" spans="1:20" s="182" customFormat="1" ht="69" customHeight="1" x14ac:dyDescent="0.25">
      <c r="A179" s="123" t="s">
        <v>831</v>
      </c>
      <c r="B179" s="342">
        <v>89810</v>
      </c>
      <c r="C179" s="185" t="s">
        <v>668</v>
      </c>
      <c r="D179" s="368" t="s">
        <v>841</v>
      </c>
      <c r="E179" s="368"/>
      <c r="F179" s="368"/>
      <c r="G179" s="368"/>
      <c r="H179" s="368"/>
      <c r="I179" s="368"/>
      <c r="J179" s="123" t="s">
        <v>37</v>
      </c>
      <c r="K179" s="105">
        <v>9</v>
      </c>
      <c r="L179" s="275">
        <v>27.86</v>
      </c>
      <c r="M179" s="5">
        <f t="shared" si="12"/>
        <v>250.74</v>
      </c>
      <c r="N179" s="183"/>
      <c r="O179" s="183">
        <v>21.11</v>
      </c>
      <c r="P179" s="44">
        <f t="shared" si="11"/>
        <v>27.856756000000001</v>
      </c>
      <c r="Q179" s="183"/>
      <c r="R179" s="183"/>
      <c r="S179" s="183"/>
      <c r="T179" s="183"/>
    </row>
    <row r="180" spans="1:20" ht="26.25" customHeight="1" x14ac:dyDescent="0.25">
      <c r="A180" s="355" t="s">
        <v>88</v>
      </c>
      <c r="B180" s="357"/>
      <c r="C180" s="355"/>
      <c r="D180" s="356"/>
      <c r="E180" s="356"/>
      <c r="F180" s="356"/>
      <c r="G180" s="356"/>
      <c r="H180" s="356"/>
      <c r="I180" s="356"/>
      <c r="J180" s="356"/>
      <c r="K180" s="356"/>
      <c r="L180" s="357"/>
      <c r="M180" s="15">
        <f>SUM(M119:M179)</f>
        <v>90369.189999999988</v>
      </c>
      <c r="N180" s="1"/>
      <c r="O180" s="1"/>
      <c r="P180" s="44">
        <f t="shared" si="11"/>
        <v>0</v>
      </c>
      <c r="Q180" s="1"/>
      <c r="R180" s="1"/>
      <c r="S180" s="1"/>
      <c r="T180" s="1"/>
    </row>
    <row r="181" spans="1:20" ht="25.5" customHeight="1" x14ac:dyDescent="0.25">
      <c r="A181" s="356"/>
      <c r="B181" s="356"/>
      <c r="C181" s="356"/>
      <c r="D181" s="356"/>
      <c r="E181" s="356"/>
      <c r="F181" s="356"/>
      <c r="G181" s="356"/>
      <c r="H181" s="356"/>
      <c r="I181" s="356"/>
      <c r="J181" s="356"/>
      <c r="K181" s="356"/>
      <c r="L181" s="356"/>
      <c r="M181" s="356"/>
      <c r="N181" s="1"/>
      <c r="O181" s="1"/>
      <c r="P181" s="44">
        <f t="shared" si="11"/>
        <v>0</v>
      </c>
      <c r="Q181" s="1"/>
      <c r="R181" s="1"/>
      <c r="S181" s="1"/>
      <c r="T181" s="1"/>
    </row>
    <row r="182" spans="1:20" ht="23.25" customHeight="1" x14ac:dyDescent="0.25">
      <c r="A182" s="118" t="s">
        <v>89</v>
      </c>
      <c r="B182" s="118" t="s">
        <v>0</v>
      </c>
      <c r="C182" s="118" t="s">
        <v>1</v>
      </c>
      <c r="D182" s="376" t="s">
        <v>154</v>
      </c>
      <c r="E182" s="376"/>
      <c r="F182" s="376"/>
      <c r="G182" s="376"/>
      <c r="H182" s="376"/>
      <c r="I182" s="376"/>
      <c r="J182" s="118" t="s">
        <v>3</v>
      </c>
      <c r="K182" s="118" t="s">
        <v>187</v>
      </c>
      <c r="L182" s="118" t="s">
        <v>5</v>
      </c>
      <c r="M182" s="118" t="s">
        <v>4</v>
      </c>
      <c r="N182" s="1"/>
      <c r="O182" s="1"/>
      <c r="P182" s="44">
        <f t="shared" si="11"/>
        <v>0</v>
      </c>
      <c r="Q182" s="1"/>
      <c r="R182" s="1"/>
      <c r="S182" s="1"/>
      <c r="T182" s="1"/>
    </row>
    <row r="183" spans="1:20" ht="71.45" customHeight="1" x14ac:dyDescent="0.25">
      <c r="A183" s="6" t="s">
        <v>90</v>
      </c>
      <c r="B183" s="180">
        <v>151707</v>
      </c>
      <c r="C183" s="215" t="s">
        <v>255</v>
      </c>
      <c r="D183" s="367" t="s">
        <v>432</v>
      </c>
      <c r="E183" s="380"/>
      <c r="F183" s="380"/>
      <c r="G183" s="380"/>
      <c r="H183" s="380"/>
      <c r="I183" s="381"/>
      <c r="J183" s="180" t="s">
        <v>37</v>
      </c>
      <c r="K183" s="181">
        <v>1</v>
      </c>
      <c r="L183" s="5">
        <v>9186.2099999999991</v>
      </c>
      <c r="M183" s="5">
        <f>ROUND(K183*L183,2)</f>
        <v>9186.2099999999991</v>
      </c>
      <c r="N183" s="1"/>
      <c r="O183" s="181">
        <v>6961.36</v>
      </c>
      <c r="P183" s="44">
        <f t="shared" si="11"/>
        <v>9186.2106560000011</v>
      </c>
      <c r="Q183" s="1"/>
      <c r="R183" s="1"/>
      <c r="S183" s="1"/>
      <c r="T183" s="1"/>
    </row>
    <row r="184" spans="1:20" ht="53.25" customHeight="1" x14ac:dyDescent="0.25">
      <c r="A184" s="26" t="s">
        <v>91</v>
      </c>
      <c r="B184" s="180">
        <v>151429</v>
      </c>
      <c r="C184" s="215" t="s">
        <v>255</v>
      </c>
      <c r="D184" s="367" t="s">
        <v>433</v>
      </c>
      <c r="E184" s="368"/>
      <c r="F184" s="368"/>
      <c r="G184" s="368"/>
      <c r="H184" s="368"/>
      <c r="I184" s="369"/>
      <c r="J184" s="180" t="s">
        <v>32</v>
      </c>
      <c r="K184" s="181">
        <v>200</v>
      </c>
      <c r="L184" s="5">
        <v>56.94</v>
      </c>
      <c r="M184" s="5">
        <f t="shared" ref="M184:M213" si="13">ROUND(K184*L184,2)</f>
        <v>11388</v>
      </c>
      <c r="N184" s="1"/>
      <c r="O184" s="181">
        <v>99.23</v>
      </c>
      <c r="P184" s="44">
        <f t="shared" si="11"/>
        <v>130.94390800000002</v>
      </c>
      <c r="Q184" s="1"/>
      <c r="R184" s="1"/>
      <c r="S184" s="1"/>
      <c r="T184" s="1"/>
    </row>
    <row r="185" spans="1:20" ht="49.5" customHeight="1" x14ac:dyDescent="0.25">
      <c r="A185" s="185" t="s">
        <v>92</v>
      </c>
      <c r="B185" s="180">
        <v>151423</v>
      </c>
      <c r="C185" s="215" t="s">
        <v>255</v>
      </c>
      <c r="D185" s="367" t="s">
        <v>304</v>
      </c>
      <c r="E185" s="368"/>
      <c r="F185" s="368"/>
      <c r="G185" s="368"/>
      <c r="H185" s="368"/>
      <c r="I185" s="369"/>
      <c r="J185" s="180" t="s">
        <v>32</v>
      </c>
      <c r="K185" s="181">
        <v>40</v>
      </c>
      <c r="L185" s="5">
        <v>68.22</v>
      </c>
      <c r="M185" s="5">
        <f t="shared" si="13"/>
        <v>2728.8</v>
      </c>
      <c r="N185" s="1"/>
      <c r="O185" s="181">
        <v>51.7</v>
      </c>
      <c r="P185" s="44">
        <f t="shared" si="11"/>
        <v>68.223320000000015</v>
      </c>
      <c r="Q185" s="1"/>
      <c r="R185" s="1"/>
      <c r="S185" s="1"/>
      <c r="T185" s="1"/>
    </row>
    <row r="186" spans="1:20" ht="40.5" customHeight="1" x14ac:dyDescent="0.25">
      <c r="A186" s="185" t="s">
        <v>503</v>
      </c>
      <c r="B186" s="180">
        <v>151422</v>
      </c>
      <c r="C186" s="215" t="s">
        <v>255</v>
      </c>
      <c r="D186" s="367" t="s">
        <v>305</v>
      </c>
      <c r="E186" s="368"/>
      <c r="F186" s="368"/>
      <c r="G186" s="368"/>
      <c r="H186" s="368"/>
      <c r="I186" s="369"/>
      <c r="J186" s="180" t="s">
        <v>32</v>
      </c>
      <c r="K186" s="181">
        <v>25</v>
      </c>
      <c r="L186" s="5">
        <v>47.23</v>
      </c>
      <c r="M186" s="5">
        <f t="shared" si="13"/>
        <v>1180.75</v>
      </c>
      <c r="N186" s="1"/>
      <c r="O186" s="181">
        <v>35.79</v>
      </c>
      <c r="P186" s="44">
        <f t="shared" si="11"/>
        <v>47.228484000000002</v>
      </c>
      <c r="Q186" s="1"/>
      <c r="R186" s="1"/>
      <c r="S186" s="1"/>
      <c r="T186" s="1"/>
    </row>
    <row r="187" spans="1:20" ht="82.15" customHeight="1" x14ac:dyDescent="0.25">
      <c r="A187" s="185" t="s">
        <v>504</v>
      </c>
      <c r="B187" s="180">
        <v>150315</v>
      </c>
      <c r="C187" s="215" t="s">
        <v>255</v>
      </c>
      <c r="D187" s="367" t="s">
        <v>434</v>
      </c>
      <c r="E187" s="368"/>
      <c r="F187" s="368"/>
      <c r="G187" s="368"/>
      <c r="H187" s="368"/>
      <c r="I187" s="369"/>
      <c r="J187" s="180" t="s">
        <v>37</v>
      </c>
      <c r="K187" s="181">
        <v>1</v>
      </c>
      <c r="L187" s="5">
        <v>1618.75</v>
      </c>
      <c r="M187" s="5">
        <f t="shared" si="13"/>
        <v>1618.75</v>
      </c>
      <c r="N187" s="1"/>
      <c r="O187" s="181">
        <v>1226.7</v>
      </c>
      <c r="P187" s="44">
        <f t="shared" si="11"/>
        <v>1618.7533200000003</v>
      </c>
      <c r="Q187" s="1"/>
      <c r="R187" s="1"/>
      <c r="S187" s="1"/>
      <c r="T187" s="1"/>
    </row>
    <row r="188" spans="1:20" ht="70.150000000000006" customHeight="1" x14ac:dyDescent="0.25">
      <c r="A188" s="185" t="s">
        <v>505</v>
      </c>
      <c r="B188" s="180">
        <v>150317</v>
      </c>
      <c r="C188" s="215" t="s">
        <v>255</v>
      </c>
      <c r="D188" s="367" t="s">
        <v>435</v>
      </c>
      <c r="E188" s="368"/>
      <c r="F188" s="368"/>
      <c r="G188" s="368"/>
      <c r="H188" s="368"/>
      <c r="I188" s="369"/>
      <c r="J188" s="180" t="s">
        <v>37</v>
      </c>
      <c r="K188" s="181">
        <v>1</v>
      </c>
      <c r="L188" s="5">
        <v>2541.64</v>
      </c>
      <c r="M188" s="5">
        <f t="shared" si="13"/>
        <v>2541.64</v>
      </c>
      <c r="N188" s="1"/>
      <c r="O188" s="181">
        <v>1926.07</v>
      </c>
      <c r="P188" s="44">
        <f t="shared" si="11"/>
        <v>2541.6419719999999</v>
      </c>
      <c r="Q188" s="1"/>
      <c r="R188" s="1"/>
      <c r="S188" s="1"/>
      <c r="T188" s="1"/>
    </row>
    <row r="189" spans="1:20" ht="44.25" customHeight="1" x14ac:dyDescent="0.25">
      <c r="A189" s="185" t="s">
        <v>506</v>
      </c>
      <c r="B189" s="180">
        <v>151332</v>
      </c>
      <c r="C189" s="215" t="s">
        <v>255</v>
      </c>
      <c r="D189" s="367" t="s">
        <v>436</v>
      </c>
      <c r="E189" s="380"/>
      <c r="F189" s="380"/>
      <c r="G189" s="380"/>
      <c r="H189" s="380"/>
      <c r="I189" s="381"/>
      <c r="J189" s="180" t="s">
        <v>37</v>
      </c>
      <c r="K189" s="181">
        <v>1</v>
      </c>
      <c r="L189" s="5">
        <v>569.79999999999995</v>
      </c>
      <c r="M189" s="5">
        <f t="shared" si="13"/>
        <v>569.79999999999995</v>
      </c>
      <c r="N189" s="1"/>
      <c r="O189" s="181">
        <v>431.8</v>
      </c>
      <c r="P189" s="44">
        <f t="shared" si="11"/>
        <v>569.80328000000009</v>
      </c>
      <c r="Q189" s="1"/>
      <c r="R189" s="1"/>
      <c r="S189" s="1"/>
      <c r="T189" s="1"/>
    </row>
    <row r="190" spans="1:20" ht="55.15" customHeight="1" x14ac:dyDescent="0.25">
      <c r="A190" s="185" t="s">
        <v>507</v>
      </c>
      <c r="B190" s="180">
        <v>151331</v>
      </c>
      <c r="C190" s="215" t="s">
        <v>255</v>
      </c>
      <c r="D190" s="367" t="s">
        <v>437</v>
      </c>
      <c r="E190" s="380"/>
      <c r="F190" s="380"/>
      <c r="G190" s="380"/>
      <c r="H190" s="380"/>
      <c r="I190" s="381"/>
      <c r="J190" s="180" t="s">
        <v>37</v>
      </c>
      <c r="K190" s="181">
        <v>1</v>
      </c>
      <c r="L190" s="5">
        <v>227.14</v>
      </c>
      <c r="M190" s="5">
        <f t="shared" si="13"/>
        <v>227.14</v>
      </c>
      <c r="N190" s="1"/>
      <c r="O190" s="181">
        <v>172.13</v>
      </c>
      <c r="P190" s="44">
        <f t="shared" si="11"/>
        <v>227.14274800000001</v>
      </c>
      <c r="Q190" s="1"/>
      <c r="R190" s="1"/>
      <c r="S190" s="1"/>
      <c r="T190" s="1"/>
    </row>
    <row r="191" spans="1:20" ht="53.45" customHeight="1" x14ac:dyDescent="0.25">
      <c r="A191" s="185" t="s">
        <v>508</v>
      </c>
      <c r="B191" s="178">
        <v>151329</v>
      </c>
      <c r="C191" s="215" t="s">
        <v>255</v>
      </c>
      <c r="D191" s="351" t="s">
        <v>438</v>
      </c>
      <c r="E191" s="352"/>
      <c r="F191" s="352"/>
      <c r="G191" s="352"/>
      <c r="H191" s="352"/>
      <c r="I191" s="353"/>
      <c r="J191" s="178" t="s">
        <v>37</v>
      </c>
      <c r="K191" s="179">
        <v>4</v>
      </c>
      <c r="L191" s="5">
        <v>106.39</v>
      </c>
      <c r="M191" s="5">
        <f t="shared" si="13"/>
        <v>425.56</v>
      </c>
      <c r="N191" s="1"/>
      <c r="O191" s="179">
        <v>80.62</v>
      </c>
      <c r="P191" s="44">
        <f t="shared" si="11"/>
        <v>106.38615200000001</v>
      </c>
      <c r="Q191" s="1"/>
      <c r="R191" s="1"/>
      <c r="S191" s="1"/>
      <c r="T191" s="1"/>
    </row>
    <row r="192" spans="1:20" ht="55.9" customHeight="1" x14ac:dyDescent="0.25">
      <c r="A192" s="185" t="s">
        <v>509</v>
      </c>
      <c r="B192" s="178">
        <v>151307</v>
      </c>
      <c r="C192" s="215" t="s">
        <v>255</v>
      </c>
      <c r="D192" s="351" t="s">
        <v>439</v>
      </c>
      <c r="E192" s="352"/>
      <c r="F192" s="352"/>
      <c r="G192" s="352"/>
      <c r="H192" s="352"/>
      <c r="I192" s="353"/>
      <c r="J192" s="178" t="s">
        <v>37</v>
      </c>
      <c r="K192" s="179">
        <v>5</v>
      </c>
      <c r="L192" s="5">
        <v>76.7</v>
      </c>
      <c r="M192" s="5">
        <f t="shared" si="13"/>
        <v>383.5</v>
      </c>
      <c r="N192" s="1"/>
      <c r="O192" s="179">
        <v>58.12</v>
      </c>
      <c r="P192" s="44">
        <f t="shared" si="11"/>
        <v>76.695152000000007</v>
      </c>
      <c r="Q192" s="1"/>
      <c r="R192" s="1"/>
      <c r="S192" s="1"/>
      <c r="T192" s="1"/>
    </row>
    <row r="193" spans="1:20" s="182" customFormat="1" ht="43.15" customHeight="1" x14ac:dyDescent="0.25">
      <c r="A193" s="185" t="s">
        <v>510</v>
      </c>
      <c r="B193" s="184">
        <v>151323</v>
      </c>
      <c r="C193" s="215" t="s">
        <v>255</v>
      </c>
      <c r="D193" s="351" t="s">
        <v>584</v>
      </c>
      <c r="E193" s="352"/>
      <c r="F193" s="352"/>
      <c r="G193" s="352"/>
      <c r="H193" s="352"/>
      <c r="I193" s="353"/>
      <c r="J193" s="184" t="s">
        <v>37</v>
      </c>
      <c r="K193" s="179">
        <v>2</v>
      </c>
      <c r="L193" s="5">
        <v>91.67</v>
      </c>
      <c r="M193" s="5">
        <f t="shared" si="13"/>
        <v>183.34</v>
      </c>
      <c r="N193" s="183"/>
      <c r="O193" s="179">
        <v>69.47</v>
      </c>
      <c r="P193" s="44">
        <f t="shared" si="11"/>
        <v>91.672612000000001</v>
      </c>
      <c r="Q193" s="183"/>
      <c r="R193" s="183"/>
      <c r="S193" s="183"/>
      <c r="T193" s="183"/>
    </row>
    <row r="194" spans="1:20" ht="61.9" customHeight="1" x14ac:dyDescent="0.25">
      <c r="A194" s="185" t="s">
        <v>511</v>
      </c>
      <c r="B194" s="178">
        <v>151302</v>
      </c>
      <c r="C194" s="215" t="s">
        <v>255</v>
      </c>
      <c r="D194" s="351" t="s">
        <v>185</v>
      </c>
      <c r="E194" s="352"/>
      <c r="F194" s="352"/>
      <c r="G194" s="352"/>
      <c r="H194" s="352"/>
      <c r="I194" s="353"/>
      <c r="J194" s="178" t="s">
        <v>37</v>
      </c>
      <c r="K194" s="179">
        <v>14</v>
      </c>
      <c r="L194" s="5">
        <v>27.98</v>
      </c>
      <c r="M194" s="5">
        <f t="shared" si="13"/>
        <v>391.72</v>
      </c>
      <c r="N194" s="1"/>
      <c r="O194" s="179">
        <v>21.2</v>
      </c>
      <c r="P194" s="44">
        <f t="shared" si="11"/>
        <v>27.975520000000003</v>
      </c>
      <c r="Q194" s="1"/>
      <c r="R194" s="1"/>
      <c r="S194" s="1"/>
      <c r="T194" s="1"/>
    </row>
    <row r="195" spans="1:20" ht="54.6" customHeight="1" x14ac:dyDescent="0.25">
      <c r="A195" s="185" t="s">
        <v>512</v>
      </c>
      <c r="B195" s="178">
        <v>151301</v>
      </c>
      <c r="C195" s="215" t="s">
        <v>255</v>
      </c>
      <c r="D195" s="351" t="s">
        <v>440</v>
      </c>
      <c r="E195" s="352"/>
      <c r="F195" s="352"/>
      <c r="G195" s="352"/>
      <c r="H195" s="352"/>
      <c r="I195" s="353"/>
      <c r="J195" s="178" t="s">
        <v>37</v>
      </c>
      <c r="K195" s="179">
        <v>3</v>
      </c>
      <c r="L195" s="5">
        <v>27.98</v>
      </c>
      <c r="M195" s="5">
        <f t="shared" si="13"/>
        <v>83.94</v>
      </c>
      <c r="N195" s="1"/>
      <c r="O195" s="179">
        <v>21.2</v>
      </c>
      <c r="P195" s="44">
        <f t="shared" si="11"/>
        <v>27.975520000000003</v>
      </c>
      <c r="Q195" s="1"/>
      <c r="R195" s="1"/>
      <c r="S195" s="1"/>
      <c r="T195" s="1"/>
    </row>
    <row r="196" spans="1:20" ht="51.6" customHeight="1" x14ac:dyDescent="0.25">
      <c r="A196" s="185" t="s">
        <v>513</v>
      </c>
      <c r="B196" s="178">
        <v>151337</v>
      </c>
      <c r="C196" s="215" t="s">
        <v>255</v>
      </c>
      <c r="D196" s="351" t="s">
        <v>441</v>
      </c>
      <c r="E196" s="352"/>
      <c r="F196" s="352"/>
      <c r="G196" s="352"/>
      <c r="H196" s="352"/>
      <c r="I196" s="353"/>
      <c r="J196" s="178" t="s">
        <v>37</v>
      </c>
      <c r="K196" s="179">
        <v>4</v>
      </c>
      <c r="L196" s="5">
        <v>244.27</v>
      </c>
      <c r="M196" s="5">
        <f t="shared" si="13"/>
        <v>977.08</v>
      </c>
      <c r="N196" s="1"/>
      <c r="O196" s="179">
        <v>185.11</v>
      </c>
      <c r="P196" s="44">
        <f t="shared" si="11"/>
        <v>244.27115600000005</v>
      </c>
      <c r="Q196" s="1"/>
      <c r="R196" s="1"/>
      <c r="S196" s="1"/>
      <c r="T196" s="1"/>
    </row>
    <row r="197" spans="1:20" ht="61.9" customHeight="1" x14ac:dyDescent="0.25">
      <c r="A197" s="185" t="s">
        <v>514</v>
      </c>
      <c r="B197" s="178">
        <v>151801</v>
      </c>
      <c r="C197" s="215" t="s">
        <v>255</v>
      </c>
      <c r="D197" s="351" t="s">
        <v>188</v>
      </c>
      <c r="E197" s="352"/>
      <c r="F197" s="352"/>
      <c r="G197" s="352"/>
      <c r="H197" s="352"/>
      <c r="I197" s="353"/>
      <c r="J197" s="178" t="s">
        <v>37</v>
      </c>
      <c r="K197" s="179">
        <v>69</v>
      </c>
      <c r="L197" s="5">
        <v>263.23</v>
      </c>
      <c r="M197" s="5">
        <f t="shared" si="13"/>
        <v>18162.87</v>
      </c>
      <c r="N197" s="1"/>
      <c r="O197" s="179">
        <v>199.48</v>
      </c>
      <c r="P197" s="44">
        <f t="shared" si="11"/>
        <v>263.23380800000001</v>
      </c>
      <c r="Q197" s="1"/>
      <c r="R197" s="1"/>
      <c r="S197" s="1"/>
      <c r="T197" s="1"/>
    </row>
    <row r="198" spans="1:20" ht="57.6" customHeight="1" x14ac:dyDescent="0.25">
      <c r="A198" s="185" t="s">
        <v>515</v>
      </c>
      <c r="B198" s="178">
        <v>151802</v>
      </c>
      <c r="C198" s="215" t="s">
        <v>255</v>
      </c>
      <c r="D198" s="351" t="s">
        <v>442</v>
      </c>
      <c r="E198" s="352"/>
      <c r="F198" s="352"/>
      <c r="G198" s="352"/>
      <c r="H198" s="352"/>
      <c r="I198" s="353"/>
      <c r="J198" s="178" t="s">
        <v>37</v>
      </c>
      <c r="K198" s="179">
        <v>20</v>
      </c>
      <c r="L198" s="5">
        <v>234.04</v>
      </c>
      <c r="M198" s="5">
        <f t="shared" si="13"/>
        <v>4680.8</v>
      </c>
      <c r="N198" s="1"/>
      <c r="O198" s="179">
        <v>177.36</v>
      </c>
      <c r="P198" s="44">
        <f t="shared" si="11"/>
        <v>234.04425600000005</v>
      </c>
      <c r="Q198" s="1"/>
      <c r="R198" s="1"/>
      <c r="S198" s="1"/>
      <c r="T198" s="1"/>
    </row>
    <row r="199" spans="1:20" ht="60.6" customHeight="1" x14ac:dyDescent="0.25">
      <c r="A199" s="185" t="s">
        <v>516</v>
      </c>
      <c r="B199" s="178">
        <v>151803</v>
      </c>
      <c r="C199" s="215" t="s">
        <v>255</v>
      </c>
      <c r="D199" s="354" t="s">
        <v>302</v>
      </c>
      <c r="E199" s="354"/>
      <c r="F199" s="354"/>
      <c r="G199" s="354"/>
      <c r="H199" s="354"/>
      <c r="I199" s="354"/>
      <c r="J199" s="178" t="s">
        <v>37</v>
      </c>
      <c r="K199" s="179">
        <v>47</v>
      </c>
      <c r="L199" s="5">
        <v>268.25</v>
      </c>
      <c r="M199" s="5">
        <f t="shared" si="13"/>
        <v>12607.75</v>
      </c>
      <c r="N199" s="1"/>
      <c r="O199" s="179">
        <v>203.28</v>
      </c>
      <c r="P199" s="44">
        <f t="shared" si="11"/>
        <v>268.248288</v>
      </c>
      <c r="Q199" s="1"/>
      <c r="R199" s="1"/>
      <c r="S199" s="1"/>
      <c r="T199" s="1"/>
    </row>
    <row r="200" spans="1:20" s="182" customFormat="1" ht="60.6" customHeight="1" x14ac:dyDescent="0.25">
      <c r="A200" s="185" t="s">
        <v>517</v>
      </c>
      <c r="B200" s="184">
        <v>151805</v>
      </c>
      <c r="C200" s="215" t="s">
        <v>255</v>
      </c>
      <c r="D200" s="354" t="s">
        <v>585</v>
      </c>
      <c r="E200" s="354"/>
      <c r="F200" s="354"/>
      <c r="G200" s="354"/>
      <c r="H200" s="354"/>
      <c r="I200" s="354"/>
      <c r="J200" s="184" t="s">
        <v>37</v>
      </c>
      <c r="K200" s="179">
        <v>2</v>
      </c>
      <c r="L200" s="5">
        <v>718.79</v>
      </c>
      <c r="M200" s="5">
        <f t="shared" si="13"/>
        <v>1437.58</v>
      </c>
      <c r="N200" s="183"/>
      <c r="O200" s="179">
        <v>544.70000000000005</v>
      </c>
      <c r="P200" s="44">
        <f t="shared" si="11"/>
        <v>718.7861200000001</v>
      </c>
      <c r="Q200" s="183"/>
      <c r="R200" s="183"/>
      <c r="S200" s="183"/>
      <c r="T200" s="183"/>
    </row>
    <row r="201" spans="1:20" ht="57" customHeight="1" x14ac:dyDescent="0.25">
      <c r="A201" s="185" t="s">
        <v>518</v>
      </c>
      <c r="B201" s="178">
        <v>151806</v>
      </c>
      <c r="C201" s="215" t="s">
        <v>255</v>
      </c>
      <c r="D201" s="354" t="s">
        <v>303</v>
      </c>
      <c r="E201" s="354"/>
      <c r="F201" s="354"/>
      <c r="G201" s="354"/>
      <c r="H201" s="354"/>
      <c r="I201" s="354"/>
      <c r="J201" s="178" t="s">
        <v>37</v>
      </c>
      <c r="K201" s="179">
        <v>9</v>
      </c>
      <c r="L201" s="5">
        <v>401.61</v>
      </c>
      <c r="M201" s="5">
        <f t="shared" si="13"/>
        <v>3614.49</v>
      </c>
      <c r="N201" s="1"/>
      <c r="O201" s="179">
        <v>304.33999999999997</v>
      </c>
      <c r="P201" s="44">
        <f t="shared" si="11"/>
        <v>401.60706399999998</v>
      </c>
      <c r="Q201" s="1"/>
      <c r="R201" s="1"/>
      <c r="S201" s="1"/>
      <c r="T201" s="1"/>
    </row>
    <row r="202" spans="1:20" ht="41.45" customHeight="1" x14ac:dyDescent="0.25">
      <c r="A202" s="185" t="s">
        <v>519</v>
      </c>
      <c r="B202" s="178">
        <v>151141</v>
      </c>
      <c r="C202" s="215" t="s">
        <v>255</v>
      </c>
      <c r="D202" s="367" t="s">
        <v>443</v>
      </c>
      <c r="E202" s="368"/>
      <c r="F202" s="368"/>
      <c r="G202" s="368"/>
      <c r="H202" s="368"/>
      <c r="I202" s="369"/>
      <c r="J202" s="178" t="s">
        <v>32</v>
      </c>
      <c r="K202" s="179">
        <v>50</v>
      </c>
      <c r="L202" s="5">
        <v>66.930000000000007</v>
      </c>
      <c r="M202" s="5">
        <f t="shared" si="13"/>
        <v>3346.5</v>
      </c>
      <c r="N202" s="1"/>
      <c r="O202" s="179">
        <v>50.72</v>
      </c>
      <c r="P202" s="44">
        <f t="shared" si="11"/>
        <v>66.930112000000008</v>
      </c>
      <c r="Q202" s="1"/>
      <c r="R202" s="1"/>
      <c r="S202" s="1"/>
      <c r="T202" s="1"/>
    </row>
    <row r="203" spans="1:20" ht="72" customHeight="1" x14ac:dyDescent="0.25">
      <c r="A203" s="185" t="s">
        <v>520</v>
      </c>
      <c r="B203" s="178">
        <v>151820</v>
      </c>
      <c r="C203" s="215" t="s">
        <v>255</v>
      </c>
      <c r="D203" s="367" t="s">
        <v>444</v>
      </c>
      <c r="E203" s="368"/>
      <c r="F203" s="368"/>
      <c r="G203" s="368"/>
      <c r="H203" s="368"/>
      <c r="I203" s="369"/>
      <c r="J203" s="178" t="s">
        <v>37</v>
      </c>
      <c r="K203" s="179">
        <v>10</v>
      </c>
      <c r="L203" s="5">
        <v>225.89</v>
      </c>
      <c r="M203" s="5">
        <f t="shared" si="13"/>
        <v>2258.9</v>
      </c>
      <c r="N203" s="1"/>
      <c r="O203" s="179">
        <v>171.18</v>
      </c>
      <c r="P203" s="44">
        <f t="shared" si="11"/>
        <v>225.88912800000003</v>
      </c>
      <c r="Q203" s="1"/>
      <c r="R203" s="1"/>
      <c r="S203" s="1"/>
      <c r="T203" s="1"/>
    </row>
    <row r="204" spans="1:20" ht="72" customHeight="1" x14ac:dyDescent="0.25">
      <c r="A204" s="185" t="s">
        <v>521</v>
      </c>
      <c r="B204" s="178">
        <v>151810</v>
      </c>
      <c r="C204" s="215" t="s">
        <v>255</v>
      </c>
      <c r="D204" s="367" t="s">
        <v>445</v>
      </c>
      <c r="E204" s="368"/>
      <c r="F204" s="368"/>
      <c r="G204" s="368"/>
      <c r="H204" s="368"/>
      <c r="I204" s="369"/>
      <c r="J204" s="178" t="s">
        <v>37</v>
      </c>
      <c r="K204" s="179">
        <v>8</v>
      </c>
      <c r="L204" s="5">
        <v>450.75</v>
      </c>
      <c r="M204" s="5">
        <f t="shared" si="13"/>
        <v>3606</v>
      </c>
      <c r="N204" s="1"/>
      <c r="O204" s="179">
        <v>341.58</v>
      </c>
      <c r="P204" s="44">
        <f t="shared" si="11"/>
        <v>450.74896799999999</v>
      </c>
      <c r="Q204" s="1"/>
      <c r="R204" s="1"/>
      <c r="S204" s="1"/>
      <c r="T204" s="1"/>
    </row>
    <row r="205" spans="1:20" ht="74.45" customHeight="1" x14ac:dyDescent="0.25">
      <c r="A205" s="185" t="s">
        <v>522</v>
      </c>
      <c r="B205" s="178">
        <v>151809</v>
      </c>
      <c r="C205" s="215" t="s">
        <v>255</v>
      </c>
      <c r="D205" s="367" t="s">
        <v>446</v>
      </c>
      <c r="E205" s="368"/>
      <c r="F205" s="368"/>
      <c r="G205" s="368"/>
      <c r="H205" s="368"/>
      <c r="I205" s="369"/>
      <c r="J205" s="178" t="s">
        <v>37</v>
      </c>
      <c r="K205" s="179">
        <v>4</v>
      </c>
      <c r="L205" s="5">
        <v>238.17</v>
      </c>
      <c r="M205" s="5">
        <f t="shared" si="13"/>
        <v>952.68</v>
      </c>
      <c r="N205" s="1"/>
      <c r="O205" s="179">
        <v>180.49</v>
      </c>
      <c r="P205" s="44">
        <f t="shared" si="11"/>
        <v>238.17460400000004</v>
      </c>
      <c r="Q205" s="1"/>
      <c r="R205" s="1"/>
      <c r="S205" s="1"/>
      <c r="T205" s="1"/>
    </row>
    <row r="206" spans="1:20" ht="70.900000000000006" customHeight="1" x14ac:dyDescent="0.25">
      <c r="A206" s="185" t="s">
        <v>523</v>
      </c>
      <c r="B206" s="178">
        <v>151816</v>
      </c>
      <c r="C206" s="215" t="s">
        <v>255</v>
      </c>
      <c r="D206" s="367" t="s">
        <v>447</v>
      </c>
      <c r="E206" s="368"/>
      <c r="F206" s="368"/>
      <c r="G206" s="368"/>
      <c r="H206" s="368"/>
      <c r="I206" s="369"/>
      <c r="J206" s="178" t="s">
        <v>37</v>
      </c>
      <c r="K206" s="179">
        <v>1</v>
      </c>
      <c r="L206" s="5">
        <v>339.23</v>
      </c>
      <c r="M206" s="5">
        <f t="shared" si="13"/>
        <v>339.23</v>
      </c>
      <c r="N206" s="1"/>
      <c r="O206" s="179">
        <v>257.07</v>
      </c>
      <c r="P206" s="44">
        <f t="shared" si="11"/>
        <v>339.22957200000002</v>
      </c>
      <c r="Q206" s="1"/>
      <c r="R206" s="1"/>
      <c r="S206" s="1"/>
      <c r="T206" s="1"/>
    </row>
    <row r="207" spans="1:20" ht="28.5" customHeight="1" x14ac:dyDescent="0.25">
      <c r="A207" s="185" t="s">
        <v>524</v>
      </c>
      <c r="B207" s="178">
        <v>180110</v>
      </c>
      <c r="C207" s="215" t="s">
        <v>255</v>
      </c>
      <c r="D207" s="367" t="s">
        <v>98</v>
      </c>
      <c r="E207" s="368"/>
      <c r="F207" s="368"/>
      <c r="G207" s="368"/>
      <c r="H207" s="368"/>
      <c r="I207" s="369"/>
      <c r="J207" s="178" t="s">
        <v>37</v>
      </c>
      <c r="K207" s="179">
        <v>15</v>
      </c>
      <c r="L207" s="5">
        <v>126.35</v>
      </c>
      <c r="M207" s="5">
        <f t="shared" si="13"/>
        <v>1895.25</v>
      </c>
      <c r="N207" s="1"/>
      <c r="O207" s="179">
        <v>95.75</v>
      </c>
      <c r="P207" s="44">
        <f t="shared" si="11"/>
        <v>126.35170000000001</v>
      </c>
      <c r="Q207" s="1"/>
      <c r="R207" s="1"/>
      <c r="S207" s="1"/>
      <c r="T207" s="1"/>
    </row>
    <row r="208" spans="1:20" ht="27" customHeight="1" x14ac:dyDescent="0.25">
      <c r="A208" s="185" t="s">
        <v>525</v>
      </c>
      <c r="B208" s="349" t="s">
        <v>589</v>
      </c>
      <c r="C208" s="350"/>
      <c r="D208" s="367" t="s">
        <v>590</v>
      </c>
      <c r="E208" s="368"/>
      <c r="F208" s="368"/>
      <c r="G208" s="368"/>
      <c r="H208" s="368"/>
      <c r="I208" s="369"/>
      <c r="J208" s="178" t="s">
        <v>37</v>
      </c>
      <c r="K208" s="179">
        <v>5</v>
      </c>
      <c r="L208" s="5">
        <v>629.69000000000005</v>
      </c>
      <c r="M208" s="5">
        <f t="shared" si="13"/>
        <v>3148.45</v>
      </c>
      <c r="N208" s="1"/>
      <c r="O208" s="179">
        <v>477.18</v>
      </c>
      <c r="P208" s="44">
        <f t="shared" si="11"/>
        <v>629.68672800000002</v>
      </c>
      <c r="Q208" s="1"/>
      <c r="R208" s="1"/>
      <c r="S208" s="1"/>
      <c r="T208" s="1"/>
    </row>
    <row r="209" spans="1:28" ht="89.45" customHeight="1" x14ac:dyDescent="0.25">
      <c r="A209" s="185" t="s">
        <v>613</v>
      </c>
      <c r="B209" s="178">
        <v>181003</v>
      </c>
      <c r="C209" s="215" t="s">
        <v>255</v>
      </c>
      <c r="D209" s="351" t="s">
        <v>848</v>
      </c>
      <c r="E209" s="352"/>
      <c r="F209" s="352"/>
      <c r="G209" s="352"/>
      <c r="H209" s="352"/>
      <c r="I209" s="353"/>
      <c r="J209" s="178" t="s">
        <v>37</v>
      </c>
      <c r="K209" s="179">
        <v>20</v>
      </c>
      <c r="L209" s="5">
        <v>196.77</v>
      </c>
      <c r="M209" s="5">
        <f t="shared" si="13"/>
        <v>3935.4</v>
      </c>
      <c r="N209" s="1"/>
      <c r="O209" s="179">
        <v>149.11000000000001</v>
      </c>
      <c r="P209" s="44">
        <f t="shared" si="11"/>
        <v>196.76555600000003</v>
      </c>
      <c r="Q209" s="1"/>
      <c r="R209" s="1"/>
      <c r="S209" s="1"/>
      <c r="T209" s="1"/>
    </row>
    <row r="210" spans="1:28" ht="78" customHeight="1" x14ac:dyDescent="0.25">
      <c r="A210" s="185" t="s">
        <v>614</v>
      </c>
      <c r="B210" s="178">
        <v>181004</v>
      </c>
      <c r="C210" s="215" t="s">
        <v>255</v>
      </c>
      <c r="D210" s="351" t="s">
        <v>843</v>
      </c>
      <c r="E210" s="352"/>
      <c r="F210" s="352"/>
      <c r="G210" s="352"/>
      <c r="H210" s="352"/>
      <c r="I210" s="353"/>
      <c r="J210" s="178" t="s">
        <v>37</v>
      </c>
      <c r="K210" s="179">
        <v>49</v>
      </c>
      <c r="L210" s="5">
        <v>255.59</v>
      </c>
      <c r="M210" s="5">
        <f t="shared" si="13"/>
        <v>12523.91</v>
      </c>
      <c r="N210" s="1"/>
      <c r="O210" s="179">
        <v>193.69</v>
      </c>
      <c r="P210" s="44">
        <f t="shared" si="11"/>
        <v>255.59332400000002</v>
      </c>
      <c r="Q210" s="1"/>
      <c r="R210" s="1"/>
      <c r="S210" s="1"/>
      <c r="T210" s="1"/>
    </row>
    <row r="211" spans="1:28" s="182" customFormat="1" ht="24.6" customHeight="1" x14ac:dyDescent="0.25">
      <c r="A211" s="185" t="s">
        <v>615</v>
      </c>
      <c r="B211" s="417" t="s">
        <v>600</v>
      </c>
      <c r="C211" s="418"/>
      <c r="D211" s="351" t="s">
        <v>610</v>
      </c>
      <c r="E211" s="352"/>
      <c r="F211" s="352"/>
      <c r="G211" s="352"/>
      <c r="H211" s="352"/>
      <c r="I211" s="353"/>
      <c r="J211" s="184" t="s">
        <v>37</v>
      </c>
      <c r="K211" s="179">
        <v>5</v>
      </c>
      <c r="L211" s="5">
        <v>3650.5</v>
      </c>
      <c r="M211" s="5">
        <f t="shared" si="13"/>
        <v>18252.5</v>
      </c>
      <c r="N211" s="183"/>
      <c r="O211" s="179">
        <v>2766.37</v>
      </c>
      <c r="P211" s="44">
        <f t="shared" si="11"/>
        <v>3650.5018520000003</v>
      </c>
      <c r="Q211" s="183"/>
      <c r="R211" s="183"/>
      <c r="S211" s="183"/>
      <c r="T211" s="183"/>
    </row>
    <row r="212" spans="1:28" s="182" customFormat="1" ht="22.9" customHeight="1" x14ac:dyDescent="0.25">
      <c r="A212" s="185" t="s">
        <v>625</v>
      </c>
      <c r="B212" s="349" t="s">
        <v>601</v>
      </c>
      <c r="C212" s="350"/>
      <c r="D212" s="367" t="s">
        <v>611</v>
      </c>
      <c r="E212" s="368"/>
      <c r="F212" s="368"/>
      <c r="G212" s="368"/>
      <c r="H212" s="368"/>
      <c r="I212" s="369"/>
      <c r="J212" s="185" t="s">
        <v>37</v>
      </c>
      <c r="K212" s="186">
        <v>1</v>
      </c>
      <c r="L212" s="7">
        <v>11110.27</v>
      </c>
      <c r="M212" s="7">
        <f t="shared" si="13"/>
        <v>11110.27</v>
      </c>
      <c r="N212" s="183"/>
      <c r="O212" s="179">
        <v>8419.42</v>
      </c>
      <c r="P212" s="44">
        <f t="shared" si="11"/>
        <v>11110.266632000001</v>
      </c>
      <c r="Q212" s="183"/>
      <c r="R212" s="183"/>
      <c r="S212" s="183"/>
      <c r="T212" s="183"/>
    </row>
    <row r="213" spans="1:28" s="182" customFormat="1" ht="21" customHeight="1" x14ac:dyDescent="0.25">
      <c r="A213" s="185" t="s">
        <v>626</v>
      </c>
      <c r="B213" s="417" t="s">
        <v>602</v>
      </c>
      <c r="C213" s="418"/>
      <c r="D213" s="351" t="s">
        <v>612</v>
      </c>
      <c r="E213" s="352"/>
      <c r="F213" s="352"/>
      <c r="G213" s="352"/>
      <c r="H213" s="352"/>
      <c r="I213" s="353"/>
      <c r="J213" s="184" t="s">
        <v>37</v>
      </c>
      <c r="K213" s="179">
        <v>3</v>
      </c>
      <c r="L213" s="5">
        <v>16692.169999999998</v>
      </c>
      <c r="M213" s="5">
        <f t="shared" si="13"/>
        <v>50076.51</v>
      </c>
      <c r="N213" s="183"/>
      <c r="O213" s="179">
        <v>12649.42</v>
      </c>
      <c r="P213" s="44">
        <f t="shared" si="11"/>
        <v>16692.174632000002</v>
      </c>
      <c r="Q213" s="183"/>
      <c r="R213" s="183"/>
      <c r="S213" s="183"/>
      <c r="T213" s="183"/>
    </row>
    <row r="214" spans="1:28" ht="25.5" customHeight="1" x14ac:dyDescent="0.25">
      <c r="A214" s="358" t="s">
        <v>94</v>
      </c>
      <c r="B214" s="359"/>
      <c r="C214" s="355"/>
      <c r="D214" s="356"/>
      <c r="E214" s="356"/>
      <c r="F214" s="356"/>
      <c r="G214" s="356"/>
      <c r="H214" s="356"/>
      <c r="I214" s="356"/>
      <c r="J214" s="356"/>
      <c r="K214" s="356"/>
      <c r="L214" s="357"/>
      <c r="M214" s="15">
        <f>SUM(M183:M213)</f>
        <v>183835.31999999998</v>
      </c>
      <c r="N214" s="1"/>
      <c r="O214" s="29"/>
      <c r="P214" s="44">
        <f t="shared" si="11"/>
        <v>0</v>
      </c>
      <c r="Q214" s="287"/>
      <c r="R214" s="414"/>
      <c r="S214" s="414"/>
      <c r="T214" s="414"/>
      <c r="U214" s="414"/>
      <c r="V214" s="414"/>
      <c r="W214" s="414"/>
      <c r="X214" s="8"/>
      <c r="Y214" s="25"/>
      <c r="Z214" s="25"/>
      <c r="AA214" s="22"/>
      <c r="AB214" s="22"/>
    </row>
    <row r="215" spans="1:28" s="182" customFormat="1" ht="25.5" customHeight="1" x14ac:dyDescent="0.25">
      <c r="A215" s="355"/>
      <c r="B215" s="356"/>
      <c r="C215" s="356"/>
      <c r="D215" s="356"/>
      <c r="E215" s="356"/>
      <c r="F215" s="356"/>
      <c r="G215" s="356"/>
      <c r="H215" s="356"/>
      <c r="I215" s="356"/>
      <c r="J215" s="356"/>
      <c r="K215" s="356"/>
      <c r="L215" s="356"/>
      <c r="M215" s="357"/>
      <c r="N215" s="183"/>
      <c r="O215" s="29"/>
      <c r="P215" s="44">
        <f t="shared" si="11"/>
        <v>0</v>
      </c>
      <c r="Q215" s="8"/>
      <c r="R215" s="234"/>
      <c r="S215" s="234"/>
      <c r="T215" s="234"/>
      <c r="U215" s="234"/>
      <c r="V215" s="234"/>
      <c r="W215" s="234"/>
      <c r="X215" s="8"/>
      <c r="Y215" s="25"/>
      <c r="Z215" s="25"/>
      <c r="AA215" s="22"/>
      <c r="AB215" s="22"/>
    </row>
    <row r="216" spans="1:28" ht="33.75" customHeight="1" x14ac:dyDescent="0.25">
      <c r="A216" s="118" t="s">
        <v>93</v>
      </c>
      <c r="B216" s="118" t="s">
        <v>0</v>
      </c>
      <c r="C216" s="118" t="s">
        <v>1</v>
      </c>
      <c r="D216" s="365" t="s">
        <v>156</v>
      </c>
      <c r="E216" s="365"/>
      <c r="F216" s="365"/>
      <c r="G216" s="365"/>
      <c r="H216" s="365"/>
      <c r="I216" s="365"/>
      <c r="J216" s="118" t="s">
        <v>3</v>
      </c>
      <c r="K216" s="118" t="s">
        <v>187</v>
      </c>
      <c r="L216" s="118" t="s">
        <v>5</v>
      </c>
      <c r="M216" s="118" t="s">
        <v>4</v>
      </c>
      <c r="N216" s="1"/>
      <c r="O216" s="1"/>
      <c r="P216" s="44">
        <f t="shared" si="11"/>
        <v>0</v>
      </c>
      <c r="Q216" s="1"/>
      <c r="R216" s="1"/>
      <c r="S216" s="1"/>
      <c r="T216" s="1"/>
    </row>
    <row r="217" spans="1:28" ht="51.75" customHeight="1" x14ac:dyDescent="0.25">
      <c r="A217" s="6" t="s">
        <v>95</v>
      </c>
      <c r="B217" s="184">
        <v>160605</v>
      </c>
      <c r="C217" s="184" t="s">
        <v>255</v>
      </c>
      <c r="D217" s="354" t="s">
        <v>157</v>
      </c>
      <c r="E217" s="354"/>
      <c r="F217" s="354"/>
      <c r="G217" s="354"/>
      <c r="H217" s="354"/>
      <c r="I217" s="354"/>
      <c r="J217" s="184" t="s">
        <v>37</v>
      </c>
      <c r="K217" s="5">
        <v>5</v>
      </c>
      <c r="L217" s="5">
        <v>329.36</v>
      </c>
      <c r="M217" s="5">
        <f>ROUND(K217*L217,2)</f>
        <v>1646.8</v>
      </c>
      <c r="N217" s="1"/>
      <c r="O217" s="5">
        <v>249.59</v>
      </c>
      <c r="P217" s="44">
        <f t="shared" si="11"/>
        <v>329.35896400000001</v>
      </c>
      <c r="Q217" s="1"/>
      <c r="R217" s="1"/>
      <c r="S217" s="1"/>
      <c r="T217" s="1"/>
    </row>
    <row r="218" spans="1:28" ht="39" customHeight="1" x14ac:dyDescent="0.25">
      <c r="A218" s="6" t="s">
        <v>96</v>
      </c>
      <c r="B218" s="184">
        <v>160613</v>
      </c>
      <c r="C218" s="184" t="s">
        <v>255</v>
      </c>
      <c r="D218" s="354" t="s">
        <v>158</v>
      </c>
      <c r="E218" s="354"/>
      <c r="F218" s="354"/>
      <c r="G218" s="354"/>
      <c r="H218" s="354"/>
      <c r="I218" s="354"/>
      <c r="J218" s="184" t="s">
        <v>37</v>
      </c>
      <c r="K218" s="5">
        <v>13</v>
      </c>
      <c r="L218" s="5">
        <v>303.39999999999998</v>
      </c>
      <c r="M218" s="5">
        <f t="shared" ref="M218:M219" si="14">ROUND(K218*L218,2)</f>
        <v>3944.2</v>
      </c>
      <c r="N218" s="1"/>
      <c r="O218" s="5">
        <v>229.92</v>
      </c>
      <c r="P218" s="44">
        <f t="shared" si="11"/>
        <v>303.40243200000003</v>
      </c>
      <c r="Q218" s="1"/>
      <c r="R218" s="1"/>
      <c r="S218" s="1"/>
      <c r="T218" s="1"/>
    </row>
    <row r="219" spans="1:28" ht="54.6" customHeight="1" x14ac:dyDescent="0.25">
      <c r="A219" s="6" t="s">
        <v>97</v>
      </c>
      <c r="B219" s="184">
        <v>160612</v>
      </c>
      <c r="C219" s="184" t="s">
        <v>255</v>
      </c>
      <c r="D219" s="354" t="s">
        <v>468</v>
      </c>
      <c r="E219" s="354"/>
      <c r="F219" s="354"/>
      <c r="G219" s="354"/>
      <c r="H219" s="354"/>
      <c r="I219" s="354"/>
      <c r="J219" s="184" t="s">
        <v>37</v>
      </c>
      <c r="K219" s="5">
        <v>25</v>
      </c>
      <c r="L219" s="5">
        <v>33.43</v>
      </c>
      <c r="M219" s="5">
        <f t="shared" si="14"/>
        <v>835.75</v>
      </c>
      <c r="N219" s="1"/>
      <c r="O219" s="5">
        <v>25.33</v>
      </c>
      <c r="P219" s="44">
        <f t="shared" ref="P219:P276" si="15">O219*1.3196</f>
        <v>33.425468000000002</v>
      </c>
      <c r="Q219" s="1"/>
      <c r="R219" s="1"/>
      <c r="S219" s="1"/>
      <c r="T219" s="1"/>
    </row>
    <row r="220" spans="1:28" ht="25.15" customHeight="1" x14ac:dyDescent="0.25">
      <c r="A220" s="358" t="s">
        <v>99</v>
      </c>
      <c r="B220" s="359"/>
      <c r="C220" s="355"/>
      <c r="D220" s="356"/>
      <c r="E220" s="356"/>
      <c r="F220" s="356"/>
      <c r="G220" s="356"/>
      <c r="H220" s="356"/>
      <c r="I220" s="356"/>
      <c r="J220" s="356"/>
      <c r="K220" s="356"/>
      <c r="L220" s="357"/>
      <c r="M220" s="15">
        <f>SUM(M217:M219)</f>
        <v>6426.75</v>
      </c>
      <c r="N220" s="1"/>
      <c r="O220" s="1"/>
      <c r="P220" s="44">
        <f t="shared" si="15"/>
        <v>0</v>
      </c>
      <c r="Q220" s="1"/>
      <c r="R220" s="1"/>
      <c r="S220" s="1"/>
      <c r="T220" s="1"/>
    </row>
    <row r="221" spans="1:28" ht="21.6" customHeight="1" x14ac:dyDescent="0.25">
      <c r="A221" s="356"/>
      <c r="B221" s="356"/>
      <c r="C221" s="356"/>
      <c r="D221" s="356"/>
      <c r="E221" s="356"/>
      <c r="F221" s="356"/>
      <c r="G221" s="356"/>
      <c r="H221" s="356"/>
      <c r="I221" s="356"/>
      <c r="J221" s="356"/>
      <c r="K221" s="356"/>
      <c r="L221" s="356"/>
      <c r="M221" s="356"/>
      <c r="N221" s="1"/>
      <c r="O221" s="1"/>
      <c r="P221" s="44">
        <f t="shared" si="15"/>
        <v>0</v>
      </c>
      <c r="Q221" s="1"/>
      <c r="R221" s="1"/>
      <c r="S221" s="1"/>
      <c r="T221" s="1"/>
    </row>
    <row r="222" spans="1:28" ht="45" customHeight="1" x14ac:dyDescent="0.25">
      <c r="A222" s="118" t="s">
        <v>101</v>
      </c>
      <c r="B222" s="118" t="s">
        <v>0</v>
      </c>
      <c r="C222" s="118" t="s">
        <v>1</v>
      </c>
      <c r="D222" s="365" t="s">
        <v>159</v>
      </c>
      <c r="E222" s="365"/>
      <c r="F222" s="365"/>
      <c r="G222" s="365"/>
      <c r="H222" s="365"/>
      <c r="I222" s="365"/>
      <c r="J222" s="118" t="s">
        <v>3</v>
      </c>
      <c r="K222" s="118" t="s">
        <v>187</v>
      </c>
      <c r="L222" s="118" t="s">
        <v>5</v>
      </c>
      <c r="M222" s="118" t="s">
        <v>4</v>
      </c>
      <c r="N222" s="1"/>
      <c r="O222" s="1"/>
      <c r="P222" s="44">
        <f t="shared" si="15"/>
        <v>0</v>
      </c>
      <c r="Q222" s="1"/>
      <c r="R222" s="1"/>
      <c r="S222" s="1"/>
      <c r="T222" s="1"/>
    </row>
    <row r="223" spans="1:28" ht="49.5" customHeight="1" x14ac:dyDescent="0.25">
      <c r="A223" s="6" t="s">
        <v>102</v>
      </c>
      <c r="B223" s="185">
        <v>160303</v>
      </c>
      <c r="C223" s="184" t="s">
        <v>255</v>
      </c>
      <c r="D223" s="367" t="s">
        <v>448</v>
      </c>
      <c r="E223" s="368"/>
      <c r="F223" s="368"/>
      <c r="G223" s="368"/>
      <c r="H223" s="368"/>
      <c r="I223" s="369"/>
      <c r="J223" s="185" t="s">
        <v>449</v>
      </c>
      <c r="K223" s="186">
        <v>8</v>
      </c>
      <c r="L223" s="5">
        <v>310.19</v>
      </c>
      <c r="M223" s="5">
        <f>ROUND(K223*L223,2)</f>
        <v>2481.52</v>
      </c>
      <c r="N223" s="1"/>
      <c r="O223" s="5">
        <v>470.91</v>
      </c>
      <c r="P223" s="44">
        <f t="shared" si="15"/>
        <v>621.41283600000008</v>
      </c>
      <c r="Q223" s="1"/>
      <c r="R223" s="1"/>
      <c r="S223" s="1"/>
      <c r="T223" s="1"/>
    </row>
    <row r="224" spans="1:28" ht="24" customHeight="1" x14ac:dyDescent="0.25">
      <c r="A224" s="6" t="s">
        <v>103</v>
      </c>
      <c r="B224" s="185">
        <v>160311</v>
      </c>
      <c r="C224" s="184" t="s">
        <v>255</v>
      </c>
      <c r="D224" s="367" t="s">
        <v>160</v>
      </c>
      <c r="E224" s="368"/>
      <c r="F224" s="368"/>
      <c r="G224" s="368"/>
      <c r="H224" s="368"/>
      <c r="I224" s="369"/>
      <c r="J224" s="185" t="s">
        <v>449</v>
      </c>
      <c r="K224" s="186">
        <v>12</v>
      </c>
      <c r="L224" s="5">
        <v>128.94999999999999</v>
      </c>
      <c r="M224" s="5">
        <f t="shared" ref="M224:M230" si="16">ROUND(K224*L224,2)</f>
        <v>1547.4</v>
      </c>
      <c r="N224" s="1"/>
      <c r="O224" s="5">
        <v>232.79</v>
      </c>
      <c r="P224" s="44">
        <f t="shared" si="15"/>
        <v>307.189684</v>
      </c>
      <c r="Q224" s="1"/>
      <c r="R224" s="1"/>
      <c r="S224" s="1"/>
      <c r="T224" s="1"/>
    </row>
    <row r="225" spans="1:20" ht="72" customHeight="1" x14ac:dyDescent="0.25">
      <c r="A225" s="185" t="s">
        <v>104</v>
      </c>
      <c r="B225" s="185">
        <v>160312</v>
      </c>
      <c r="C225" s="184" t="s">
        <v>255</v>
      </c>
      <c r="D225" s="367" t="s">
        <v>450</v>
      </c>
      <c r="E225" s="368"/>
      <c r="F225" s="368"/>
      <c r="G225" s="368"/>
      <c r="H225" s="368"/>
      <c r="I225" s="369"/>
      <c r="J225" s="185" t="s">
        <v>449</v>
      </c>
      <c r="K225" s="186">
        <v>3</v>
      </c>
      <c r="L225" s="5">
        <v>64.98</v>
      </c>
      <c r="M225" s="5">
        <f t="shared" si="16"/>
        <v>194.94</v>
      </c>
      <c r="N225" s="1"/>
      <c r="O225" s="5">
        <v>49.24</v>
      </c>
      <c r="P225" s="44">
        <f t="shared" si="15"/>
        <v>64.977104000000011</v>
      </c>
      <c r="Q225" s="1"/>
      <c r="R225" s="1"/>
      <c r="S225" s="1"/>
      <c r="T225" s="1"/>
    </row>
    <row r="226" spans="1:20" ht="38.450000000000003" customHeight="1" x14ac:dyDescent="0.25">
      <c r="A226" s="185" t="s">
        <v>124</v>
      </c>
      <c r="B226" s="185">
        <v>160317</v>
      </c>
      <c r="C226" s="184" t="s">
        <v>255</v>
      </c>
      <c r="D226" s="367" t="s">
        <v>161</v>
      </c>
      <c r="E226" s="368"/>
      <c r="F226" s="368"/>
      <c r="G226" s="368"/>
      <c r="H226" s="368"/>
      <c r="I226" s="369"/>
      <c r="J226" s="185" t="s">
        <v>32</v>
      </c>
      <c r="K226" s="186">
        <v>150</v>
      </c>
      <c r="L226" s="5">
        <v>105.2</v>
      </c>
      <c r="M226" s="5">
        <f t="shared" si="16"/>
        <v>15780</v>
      </c>
      <c r="N226" s="1"/>
      <c r="O226" s="5">
        <v>79.72</v>
      </c>
      <c r="P226" s="44">
        <f t="shared" si="15"/>
        <v>105.19851200000001</v>
      </c>
      <c r="Q226" s="1"/>
      <c r="R226" s="1"/>
      <c r="S226" s="1"/>
      <c r="T226" s="1"/>
    </row>
    <row r="227" spans="1:20" ht="84.6" customHeight="1" x14ac:dyDescent="0.25">
      <c r="A227" s="185" t="s">
        <v>137</v>
      </c>
      <c r="B227" s="185">
        <v>160325</v>
      </c>
      <c r="C227" s="184" t="s">
        <v>255</v>
      </c>
      <c r="D227" s="367" t="s">
        <v>451</v>
      </c>
      <c r="E227" s="368"/>
      <c r="F227" s="368"/>
      <c r="G227" s="368"/>
      <c r="H227" s="368"/>
      <c r="I227" s="369"/>
      <c r="J227" s="185" t="s">
        <v>449</v>
      </c>
      <c r="K227" s="186">
        <v>1</v>
      </c>
      <c r="L227" s="5">
        <v>776.97</v>
      </c>
      <c r="M227" s="5">
        <f t="shared" si="16"/>
        <v>776.97</v>
      </c>
      <c r="N227" s="1"/>
      <c r="O227" s="5">
        <v>588.79</v>
      </c>
      <c r="P227" s="44">
        <f t="shared" si="15"/>
        <v>776.96728400000006</v>
      </c>
      <c r="Q227" s="1"/>
      <c r="R227" s="1"/>
      <c r="S227" s="1"/>
      <c r="T227" s="1"/>
    </row>
    <row r="228" spans="1:20" ht="51" customHeight="1" x14ac:dyDescent="0.25">
      <c r="A228" s="185" t="s">
        <v>138</v>
      </c>
      <c r="B228" s="185">
        <v>160326</v>
      </c>
      <c r="C228" s="184" t="s">
        <v>255</v>
      </c>
      <c r="D228" s="367" t="s">
        <v>452</v>
      </c>
      <c r="E228" s="368"/>
      <c r="F228" s="368"/>
      <c r="G228" s="368"/>
      <c r="H228" s="368"/>
      <c r="I228" s="369"/>
      <c r="J228" s="185" t="s">
        <v>32</v>
      </c>
      <c r="K228" s="186">
        <v>190</v>
      </c>
      <c r="L228" s="5">
        <v>47.32</v>
      </c>
      <c r="M228" s="5">
        <f t="shared" si="16"/>
        <v>8990.7999999999993</v>
      </c>
      <c r="N228" s="1"/>
      <c r="O228" s="5">
        <v>35.86</v>
      </c>
      <c r="P228" s="44">
        <f t="shared" si="15"/>
        <v>47.320856000000006</v>
      </c>
      <c r="Q228" s="1"/>
      <c r="R228" s="1"/>
      <c r="S228" s="1"/>
      <c r="T228" s="1"/>
    </row>
    <row r="229" spans="1:20" ht="57" customHeight="1" x14ac:dyDescent="0.25">
      <c r="A229" s="185" t="s">
        <v>139</v>
      </c>
      <c r="B229" s="185">
        <v>160329</v>
      </c>
      <c r="C229" s="184" t="s">
        <v>255</v>
      </c>
      <c r="D229" s="367" t="s">
        <v>453</v>
      </c>
      <c r="E229" s="368"/>
      <c r="F229" s="368"/>
      <c r="G229" s="368"/>
      <c r="H229" s="368"/>
      <c r="I229" s="369"/>
      <c r="J229" s="185" t="s">
        <v>449</v>
      </c>
      <c r="K229" s="186">
        <v>20</v>
      </c>
      <c r="L229" s="5">
        <v>22.82</v>
      </c>
      <c r="M229" s="5">
        <f t="shared" si="16"/>
        <v>456.4</v>
      </c>
      <c r="N229" s="1"/>
      <c r="O229" s="5">
        <v>17.29</v>
      </c>
      <c r="P229" s="44">
        <f t="shared" si="15"/>
        <v>22.815884</v>
      </c>
      <c r="Q229" s="1"/>
      <c r="R229" s="1"/>
      <c r="S229" s="1"/>
      <c r="T229" s="1"/>
    </row>
    <row r="230" spans="1:20" ht="57" customHeight="1" x14ac:dyDescent="0.25">
      <c r="A230" s="185" t="s">
        <v>176</v>
      </c>
      <c r="B230" s="185">
        <v>160334</v>
      </c>
      <c r="C230" s="184" t="s">
        <v>255</v>
      </c>
      <c r="D230" s="367" t="s">
        <v>454</v>
      </c>
      <c r="E230" s="368"/>
      <c r="F230" s="368"/>
      <c r="G230" s="368"/>
      <c r="H230" s="368"/>
      <c r="I230" s="369"/>
      <c r="J230" s="185" t="s">
        <v>449</v>
      </c>
      <c r="K230" s="186">
        <v>16</v>
      </c>
      <c r="L230" s="5">
        <v>49.19</v>
      </c>
      <c r="M230" s="5">
        <f t="shared" si="16"/>
        <v>787.04</v>
      </c>
      <c r="N230" s="1"/>
      <c r="O230" s="5">
        <v>37.28</v>
      </c>
      <c r="P230" s="44">
        <f t="shared" si="15"/>
        <v>49.194688000000006</v>
      </c>
      <c r="Q230" s="1"/>
      <c r="R230" s="1"/>
      <c r="S230" s="1"/>
      <c r="T230" s="1"/>
    </row>
    <row r="231" spans="1:20" ht="24.75" customHeight="1" x14ac:dyDescent="0.25">
      <c r="A231" s="157" t="s">
        <v>106</v>
      </c>
      <c r="B231" s="157"/>
      <c r="C231" s="355"/>
      <c r="D231" s="356"/>
      <c r="E231" s="356"/>
      <c r="F231" s="356"/>
      <c r="G231" s="356"/>
      <c r="H231" s="356"/>
      <c r="I231" s="356"/>
      <c r="J231" s="356"/>
      <c r="K231" s="356"/>
      <c r="L231" s="357"/>
      <c r="M231" s="15">
        <f>SUM(M223:M230)</f>
        <v>31015.070000000003</v>
      </c>
      <c r="N231" s="1"/>
      <c r="O231" s="1"/>
      <c r="P231" s="44">
        <f t="shared" si="15"/>
        <v>0</v>
      </c>
      <c r="Q231" s="1"/>
      <c r="R231" s="1"/>
      <c r="S231" s="1"/>
      <c r="T231" s="1"/>
    </row>
    <row r="232" spans="1:20" ht="24.75" customHeight="1" x14ac:dyDescent="0.25">
      <c r="A232" s="356"/>
      <c r="B232" s="356"/>
      <c r="C232" s="356"/>
      <c r="D232" s="356"/>
      <c r="E232" s="356"/>
      <c r="F232" s="356"/>
      <c r="G232" s="356"/>
      <c r="H232" s="356"/>
      <c r="I232" s="356"/>
      <c r="J232" s="356"/>
      <c r="K232" s="356"/>
      <c r="L232" s="356"/>
      <c r="M232" s="356"/>
      <c r="N232" s="1"/>
      <c r="O232" s="1"/>
      <c r="P232" s="44">
        <f t="shared" si="15"/>
        <v>0</v>
      </c>
      <c r="Q232" s="1"/>
      <c r="R232" s="1"/>
      <c r="S232" s="1"/>
      <c r="T232" s="1"/>
    </row>
    <row r="233" spans="1:20" ht="24" customHeight="1" x14ac:dyDescent="0.25">
      <c r="A233" s="118" t="s">
        <v>177</v>
      </c>
      <c r="B233" s="118" t="s">
        <v>0</v>
      </c>
      <c r="C233" s="118" t="s">
        <v>1</v>
      </c>
      <c r="D233" s="376" t="s">
        <v>235</v>
      </c>
      <c r="E233" s="376"/>
      <c r="F233" s="376"/>
      <c r="G233" s="376"/>
      <c r="H233" s="376"/>
      <c r="I233" s="376"/>
      <c r="J233" s="118" t="s">
        <v>3</v>
      </c>
      <c r="K233" s="121" t="s">
        <v>187</v>
      </c>
      <c r="L233" s="118" t="s">
        <v>5</v>
      </c>
      <c r="M233" s="118" t="s">
        <v>4</v>
      </c>
      <c r="N233" s="1"/>
      <c r="O233" s="1"/>
      <c r="P233" s="44">
        <f t="shared" si="15"/>
        <v>0</v>
      </c>
      <c r="Q233" s="1"/>
      <c r="R233" s="1"/>
      <c r="S233" s="1"/>
      <c r="T233" s="1"/>
    </row>
    <row r="234" spans="1:20" ht="57" customHeight="1" x14ac:dyDescent="0.25">
      <c r="A234" s="185" t="s">
        <v>178</v>
      </c>
      <c r="B234" s="184">
        <v>160111</v>
      </c>
      <c r="C234" s="185" t="s">
        <v>255</v>
      </c>
      <c r="D234" s="367" t="s">
        <v>455</v>
      </c>
      <c r="E234" s="380"/>
      <c r="F234" s="380"/>
      <c r="G234" s="380"/>
      <c r="H234" s="380"/>
      <c r="I234" s="381"/>
      <c r="J234" s="184" t="s">
        <v>449</v>
      </c>
      <c r="K234" s="5">
        <v>2</v>
      </c>
      <c r="L234" s="5">
        <v>1312.9</v>
      </c>
      <c r="M234" s="5">
        <f>ROUND(K234*L234,2)</f>
        <v>2625.8</v>
      </c>
      <c r="N234" s="1"/>
      <c r="O234" s="5">
        <v>994.92</v>
      </c>
      <c r="P234" s="44">
        <f t="shared" si="15"/>
        <v>1312.896432</v>
      </c>
      <c r="Q234" s="1"/>
      <c r="R234" s="1"/>
      <c r="S234" s="1"/>
      <c r="T234" s="1"/>
    </row>
    <row r="235" spans="1:20" ht="24" customHeight="1" x14ac:dyDescent="0.25">
      <c r="A235" s="185" t="s">
        <v>179</v>
      </c>
      <c r="B235" s="184">
        <v>160115</v>
      </c>
      <c r="C235" s="185" t="s">
        <v>255</v>
      </c>
      <c r="D235" s="351" t="s">
        <v>226</v>
      </c>
      <c r="E235" s="352"/>
      <c r="F235" s="352"/>
      <c r="G235" s="352"/>
      <c r="H235" s="352"/>
      <c r="I235" s="353"/>
      <c r="J235" s="184" t="s">
        <v>32</v>
      </c>
      <c r="K235" s="5">
        <v>40</v>
      </c>
      <c r="L235" s="5">
        <v>38.56</v>
      </c>
      <c r="M235" s="5">
        <f t="shared" ref="M235:M252" si="17">ROUND(K235*L235,2)</f>
        <v>1542.4</v>
      </c>
      <c r="N235" s="1"/>
      <c r="O235" s="5">
        <v>29.24</v>
      </c>
      <c r="P235" s="44">
        <f t="shared" si="15"/>
        <v>38.585104000000001</v>
      </c>
      <c r="Q235" s="1"/>
      <c r="R235" s="1"/>
      <c r="S235" s="1"/>
      <c r="T235" s="1"/>
    </row>
    <row r="236" spans="1:20" ht="24" customHeight="1" x14ac:dyDescent="0.25">
      <c r="A236" s="185" t="s">
        <v>180</v>
      </c>
      <c r="B236" s="184">
        <v>160120</v>
      </c>
      <c r="C236" s="185" t="s">
        <v>255</v>
      </c>
      <c r="D236" s="351" t="s">
        <v>227</v>
      </c>
      <c r="E236" s="352"/>
      <c r="F236" s="352"/>
      <c r="G236" s="352"/>
      <c r="H236" s="352"/>
      <c r="I236" s="353"/>
      <c r="J236" s="184" t="s">
        <v>449</v>
      </c>
      <c r="K236" s="5">
        <v>6</v>
      </c>
      <c r="L236" s="5">
        <v>59.67</v>
      </c>
      <c r="M236" s="5">
        <f t="shared" si="17"/>
        <v>358.02</v>
      </c>
      <c r="N236" s="1"/>
      <c r="O236" s="5">
        <v>45.22</v>
      </c>
      <c r="P236" s="44">
        <f t="shared" si="15"/>
        <v>59.672312000000005</v>
      </c>
      <c r="Q236" s="1"/>
      <c r="R236" s="1"/>
      <c r="S236" s="1"/>
      <c r="T236" s="1"/>
    </row>
    <row r="237" spans="1:20" ht="24.6" customHeight="1" x14ac:dyDescent="0.25">
      <c r="A237" s="185" t="s">
        <v>181</v>
      </c>
      <c r="B237" s="184">
        <v>160806</v>
      </c>
      <c r="C237" s="185" t="s">
        <v>255</v>
      </c>
      <c r="D237" s="351" t="s">
        <v>456</v>
      </c>
      <c r="E237" s="352"/>
      <c r="F237" s="352"/>
      <c r="G237" s="352"/>
      <c r="H237" s="352"/>
      <c r="I237" s="353"/>
      <c r="J237" s="184" t="s">
        <v>449</v>
      </c>
      <c r="K237" s="5">
        <v>12</v>
      </c>
      <c r="L237" s="5">
        <v>47.97</v>
      </c>
      <c r="M237" s="5">
        <f t="shared" si="17"/>
        <v>575.64</v>
      </c>
      <c r="N237" s="1"/>
      <c r="O237" s="5">
        <v>36.35</v>
      </c>
      <c r="P237" s="44">
        <f t="shared" si="15"/>
        <v>47.967460000000003</v>
      </c>
      <c r="Q237" s="1"/>
      <c r="R237" s="1"/>
      <c r="S237" s="1"/>
      <c r="T237" s="1"/>
    </row>
    <row r="238" spans="1:20" ht="24" customHeight="1" x14ac:dyDescent="0.25">
      <c r="A238" s="185" t="s">
        <v>222</v>
      </c>
      <c r="B238" s="184">
        <v>160807</v>
      </c>
      <c r="C238" s="185" t="s">
        <v>255</v>
      </c>
      <c r="D238" s="351" t="s">
        <v>457</v>
      </c>
      <c r="E238" s="352"/>
      <c r="F238" s="352"/>
      <c r="G238" s="352"/>
      <c r="H238" s="352"/>
      <c r="I238" s="353"/>
      <c r="J238" s="184" t="s">
        <v>449</v>
      </c>
      <c r="K238" s="5">
        <v>18</v>
      </c>
      <c r="L238" s="5">
        <v>12.88</v>
      </c>
      <c r="M238" s="5">
        <f t="shared" si="17"/>
        <v>231.84</v>
      </c>
      <c r="N238" s="1"/>
      <c r="O238" s="5">
        <v>9.76</v>
      </c>
      <c r="P238" s="44">
        <f t="shared" si="15"/>
        <v>12.879296</v>
      </c>
      <c r="Q238" s="1"/>
      <c r="R238" s="1"/>
      <c r="S238" s="1"/>
      <c r="T238" s="1"/>
    </row>
    <row r="239" spans="1:20" ht="40.9" customHeight="1" x14ac:dyDescent="0.25">
      <c r="A239" s="185" t="s">
        <v>526</v>
      </c>
      <c r="B239" s="184">
        <v>160808</v>
      </c>
      <c r="C239" s="185" t="s">
        <v>255</v>
      </c>
      <c r="D239" s="351" t="s">
        <v>458</v>
      </c>
      <c r="E239" s="352"/>
      <c r="F239" s="352"/>
      <c r="G239" s="352"/>
      <c r="H239" s="352"/>
      <c r="I239" s="353"/>
      <c r="J239" s="184" t="s">
        <v>32</v>
      </c>
      <c r="K239" s="5">
        <v>300</v>
      </c>
      <c r="L239" s="5">
        <v>4.92</v>
      </c>
      <c r="M239" s="5">
        <f t="shared" si="17"/>
        <v>1476</v>
      </c>
      <c r="N239" s="1"/>
      <c r="O239" s="5">
        <v>3.73</v>
      </c>
      <c r="P239" s="44">
        <f t="shared" si="15"/>
        <v>4.9221080000000006</v>
      </c>
      <c r="Q239" s="1"/>
      <c r="R239" s="1"/>
      <c r="S239" s="1"/>
      <c r="T239" s="1"/>
    </row>
    <row r="240" spans="1:20" ht="24" customHeight="1" x14ac:dyDescent="0.25">
      <c r="A240" s="185" t="s">
        <v>249</v>
      </c>
      <c r="B240" s="184">
        <v>150628</v>
      </c>
      <c r="C240" s="185" t="s">
        <v>255</v>
      </c>
      <c r="D240" s="351" t="s">
        <v>225</v>
      </c>
      <c r="E240" s="352"/>
      <c r="F240" s="352"/>
      <c r="G240" s="352"/>
      <c r="H240" s="352"/>
      <c r="I240" s="353"/>
      <c r="J240" s="184" t="s">
        <v>449</v>
      </c>
      <c r="K240" s="5">
        <v>6</v>
      </c>
      <c r="L240" s="5">
        <v>11.36</v>
      </c>
      <c r="M240" s="5">
        <f t="shared" si="17"/>
        <v>68.16</v>
      </c>
      <c r="N240" s="1"/>
      <c r="O240" s="5">
        <v>8.61</v>
      </c>
      <c r="P240" s="44">
        <f t="shared" si="15"/>
        <v>11.361756</v>
      </c>
      <c r="Q240" s="1"/>
      <c r="R240" s="1"/>
      <c r="S240" s="1"/>
      <c r="T240" s="1"/>
    </row>
    <row r="241" spans="1:20" ht="24" customHeight="1" x14ac:dyDescent="0.25">
      <c r="A241" s="185" t="s">
        <v>527</v>
      </c>
      <c r="B241" s="184">
        <v>150629</v>
      </c>
      <c r="C241" s="185" t="s">
        <v>255</v>
      </c>
      <c r="D241" s="351" t="s">
        <v>224</v>
      </c>
      <c r="E241" s="352"/>
      <c r="F241" s="352"/>
      <c r="G241" s="352"/>
      <c r="H241" s="352"/>
      <c r="I241" s="353"/>
      <c r="J241" s="184" t="s">
        <v>449</v>
      </c>
      <c r="K241" s="5">
        <v>6</v>
      </c>
      <c r="L241" s="5">
        <v>16.73</v>
      </c>
      <c r="M241" s="5">
        <f t="shared" si="17"/>
        <v>100.38</v>
      </c>
      <c r="N241" s="1"/>
      <c r="O241" s="5">
        <v>12.68</v>
      </c>
      <c r="P241" s="44">
        <f t="shared" si="15"/>
        <v>16.732528000000002</v>
      </c>
      <c r="Q241" s="1"/>
      <c r="R241" s="1"/>
      <c r="S241" s="1"/>
      <c r="T241" s="1"/>
    </row>
    <row r="242" spans="1:20" ht="65.45" customHeight="1" x14ac:dyDescent="0.25">
      <c r="A242" s="185" t="s">
        <v>528</v>
      </c>
      <c r="B242" s="184">
        <v>150701</v>
      </c>
      <c r="C242" s="185" t="s">
        <v>255</v>
      </c>
      <c r="D242" s="351" t="s">
        <v>459</v>
      </c>
      <c r="E242" s="352"/>
      <c r="F242" s="352"/>
      <c r="G242" s="352"/>
      <c r="H242" s="352"/>
      <c r="I242" s="353"/>
      <c r="J242" s="184" t="s">
        <v>32</v>
      </c>
      <c r="K242" s="5">
        <v>20</v>
      </c>
      <c r="L242" s="5">
        <v>61.24</v>
      </c>
      <c r="M242" s="5">
        <f t="shared" si="17"/>
        <v>1224.8</v>
      </c>
      <c r="N242" s="1"/>
      <c r="O242" s="5">
        <v>46.41</v>
      </c>
      <c r="P242" s="44">
        <f t="shared" si="15"/>
        <v>61.242635999999997</v>
      </c>
      <c r="Q242" s="1"/>
      <c r="R242" s="1"/>
      <c r="S242" s="1"/>
      <c r="T242" s="1"/>
    </row>
    <row r="243" spans="1:20" s="182" customFormat="1" ht="47.45" customHeight="1" x14ac:dyDescent="0.25">
      <c r="A243" s="185" t="s">
        <v>529</v>
      </c>
      <c r="B243" s="184">
        <v>151127</v>
      </c>
      <c r="C243" s="185" t="s">
        <v>255</v>
      </c>
      <c r="D243" s="351" t="s">
        <v>460</v>
      </c>
      <c r="E243" s="352"/>
      <c r="F243" s="352"/>
      <c r="G243" s="352"/>
      <c r="H243" s="352"/>
      <c r="I243" s="353"/>
      <c r="J243" s="184" t="s">
        <v>32</v>
      </c>
      <c r="K243" s="5">
        <v>100</v>
      </c>
      <c r="L243" s="5">
        <v>31.99</v>
      </c>
      <c r="M243" s="5">
        <f t="shared" si="17"/>
        <v>3199</v>
      </c>
      <c r="N243" s="183"/>
      <c r="O243" s="5">
        <v>24.24</v>
      </c>
      <c r="P243" s="44">
        <f t="shared" si="15"/>
        <v>31.987104000000002</v>
      </c>
      <c r="Q243" s="183"/>
      <c r="R243" s="183"/>
      <c r="S243" s="183"/>
      <c r="T243" s="183"/>
    </row>
    <row r="244" spans="1:20" s="182" customFormat="1" ht="35.450000000000003" customHeight="1" x14ac:dyDescent="0.25">
      <c r="A244" s="185" t="s">
        <v>530</v>
      </c>
      <c r="B244" s="184">
        <v>151139</v>
      </c>
      <c r="C244" s="185" t="s">
        <v>255</v>
      </c>
      <c r="D244" s="351" t="s">
        <v>461</v>
      </c>
      <c r="E244" s="352"/>
      <c r="F244" s="352"/>
      <c r="G244" s="352"/>
      <c r="H244" s="352"/>
      <c r="I244" s="353"/>
      <c r="J244" s="184" t="s">
        <v>32</v>
      </c>
      <c r="K244" s="5">
        <v>20</v>
      </c>
      <c r="L244" s="5">
        <v>29.93</v>
      </c>
      <c r="M244" s="5">
        <f t="shared" si="17"/>
        <v>598.6</v>
      </c>
      <c r="N244" s="183"/>
      <c r="O244" s="5">
        <v>22.68</v>
      </c>
      <c r="P244" s="44">
        <f t="shared" si="15"/>
        <v>29.928528000000004</v>
      </c>
      <c r="Q244" s="183"/>
      <c r="R244" s="183"/>
      <c r="S244" s="183"/>
      <c r="T244" s="183"/>
    </row>
    <row r="245" spans="1:20" s="182" customFormat="1" ht="24" customHeight="1" x14ac:dyDescent="0.25">
      <c r="A245" s="185" t="s">
        <v>531</v>
      </c>
      <c r="B245" s="349" t="s">
        <v>603</v>
      </c>
      <c r="C245" s="350"/>
      <c r="D245" s="351" t="s">
        <v>622</v>
      </c>
      <c r="E245" s="352"/>
      <c r="F245" s="352"/>
      <c r="G245" s="352"/>
      <c r="H245" s="352"/>
      <c r="I245" s="353"/>
      <c r="J245" s="184" t="s">
        <v>449</v>
      </c>
      <c r="K245" s="7">
        <v>1</v>
      </c>
      <c r="L245" s="5">
        <v>1021.11</v>
      </c>
      <c r="M245" s="5">
        <f t="shared" si="17"/>
        <v>1021.11</v>
      </c>
      <c r="N245" s="183"/>
      <c r="O245" s="5">
        <v>773.8</v>
      </c>
      <c r="P245" s="44">
        <f t="shared" si="15"/>
        <v>1021.10648</v>
      </c>
      <c r="Q245" s="183"/>
      <c r="R245" s="183"/>
      <c r="S245" s="183"/>
      <c r="T245" s="183"/>
    </row>
    <row r="246" spans="1:20" s="182" customFormat="1" ht="24" customHeight="1" x14ac:dyDescent="0.25">
      <c r="A246" s="185" t="s">
        <v>532</v>
      </c>
      <c r="B246" s="349" t="s">
        <v>604</v>
      </c>
      <c r="C246" s="350"/>
      <c r="D246" s="351" t="s">
        <v>462</v>
      </c>
      <c r="E246" s="352"/>
      <c r="F246" s="352"/>
      <c r="G246" s="352"/>
      <c r="H246" s="352"/>
      <c r="I246" s="353"/>
      <c r="J246" s="184" t="s">
        <v>449</v>
      </c>
      <c r="K246" s="7">
        <v>1</v>
      </c>
      <c r="L246" s="5">
        <v>623.70000000000005</v>
      </c>
      <c r="M246" s="5">
        <f t="shared" si="17"/>
        <v>623.70000000000005</v>
      </c>
      <c r="N246" s="183"/>
      <c r="O246" s="5">
        <v>472.64</v>
      </c>
      <c r="P246" s="44">
        <f t="shared" si="15"/>
        <v>623.69574399999999</v>
      </c>
      <c r="Q246" s="183"/>
      <c r="R246" s="183"/>
      <c r="S246" s="183"/>
      <c r="T246" s="183"/>
    </row>
    <row r="247" spans="1:20" s="182" customFormat="1" ht="24" customHeight="1" x14ac:dyDescent="0.25">
      <c r="A247" s="185" t="s">
        <v>533</v>
      </c>
      <c r="B247" s="349" t="s">
        <v>605</v>
      </c>
      <c r="C247" s="350"/>
      <c r="D247" s="351" t="s">
        <v>463</v>
      </c>
      <c r="E247" s="352"/>
      <c r="F247" s="352"/>
      <c r="G247" s="352"/>
      <c r="H247" s="352"/>
      <c r="I247" s="353"/>
      <c r="J247" s="184" t="s">
        <v>449</v>
      </c>
      <c r="K247" s="7">
        <v>1</v>
      </c>
      <c r="L247" s="5">
        <v>3428.29</v>
      </c>
      <c r="M247" s="5">
        <f t="shared" si="17"/>
        <v>3428.29</v>
      </c>
      <c r="N247" s="183"/>
      <c r="O247" s="5">
        <v>2597.98</v>
      </c>
      <c r="P247" s="44">
        <f t="shared" si="15"/>
        <v>3428.2944080000002</v>
      </c>
      <c r="Q247" s="183"/>
      <c r="R247" s="183"/>
      <c r="S247" s="183"/>
      <c r="T247" s="183"/>
    </row>
    <row r="248" spans="1:20" s="182" customFormat="1" ht="24" customHeight="1" x14ac:dyDescent="0.25">
      <c r="A248" s="185" t="s">
        <v>534</v>
      </c>
      <c r="B248" s="349" t="s">
        <v>606</v>
      </c>
      <c r="C248" s="350"/>
      <c r="D248" s="351" t="s">
        <v>464</v>
      </c>
      <c r="E248" s="352"/>
      <c r="F248" s="352"/>
      <c r="G248" s="352"/>
      <c r="H248" s="352"/>
      <c r="I248" s="353"/>
      <c r="J248" s="184" t="s">
        <v>449</v>
      </c>
      <c r="K248" s="7">
        <v>1</v>
      </c>
      <c r="L248" s="5">
        <v>158.54</v>
      </c>
      <c r="M248" s="5">
        <f t="shared" si="17"/>
        <v>158.54</v>
      </c>
      <c r="N248" s="183"/>
      <c r="O248" s="5">
        <v>120.14</v>
      </c>
      <c r="P248" s="44">
        <f t="shared" si="15"/>
        <v>158.53674400000003</v>
      </c>
      <c r="Q248" s="183"/>
      <c r="R248" s="183"/>
      <c r="S248" s="183"/>
      <c r="T248" s="183"/>
    </row>
    <row r="249" spans="1:20" s="182" customFormat="1" ht="40.15" customHeight="1" x14ac:dyDescent="0.25">
      <c r="A249" s="185" t="s">
        <v>535</v>
      </c>
      <c r="B249" s="349" t="s">
        <v>599</v>
      </c>
      <c r="C249" s="350"/>
      <c r="D249" s="351" t="s">
        <v>465</v>
      </c>
      <c r="E249" s="352"/>
      <c r="F249" s="352"/>
      <c r="G249" s="352"/>
      <c r="H249" s="352"/>
      <c r="I249" s="353"/>
      <c r="J249" s="184" t="s">
        <v>449</v>
      </c>
      <c r="K249" s="7">
        <v>3</v>
      </c>
      <c r="L249" s="5">
        <v>584.16</v>
      </c>
      <c r="M249" s="5">
        <f t="shared" si="17"/>
        <v>1752.48</v>
      </c>
      <c r="N249" s="183"/>
      <c r="O249" s="5">
        <v>442.68</v>
      </c>
      <c r="P249" s="44">
        <f t="shared" si="15"/>
        <v>584.160528</v>
      </c>
      <c r="Q249" s="183"/>
      <c r="R249" s="183"/>
      <c r="S249" s="183"/>
      <c r="T249" s="183"/>
    </row>
    <row r="250" spans="1:20" s="182" customFormat="1" ht="43.9" customHeight="1" x14ac:dyDescent="0.25">
      <c r="A250" s="185" t="s">
        <v>536</v>
      </c>
      <c r="B250" s="349" t="s">
        <v>608</v>
      </c>
      <c r="C250" s="350"/>
      <c r="D250" s="351" t="s">
        <v>466</v>
      </c>
      <c r="E250" s="352"/>
      <c r="F250" s="352"/>
      <c r="G250" s="352"/>
      <c r="H250" s="352"/>
      <c r="I250" s="353"/>
      <c r="J250" s="184" t="s">
        <v>449</v>
      </c>
      <c r="K250" s="7">
        <v>24</v>
      </c>
      <c r="L250" s="5">
        <v>26.11</v>
      </c>
      <c r="M250" s="5">
        <f t="shared" si="17"/>
        <v>626.64</v>
      </c>
      <c r="N250" s="183"/>
      <c r="O250" s="5">
        <v>19.79</v>
      </c>
      <c r="P250" s="44">
        <f t="shared" si="15"/>
        <v>26.114884</v>
      </c>
      <c r="Q250" s="183"/>
      <c r="R250" s="183"/>
      <c r="S250" s="183"/>
      <c r="T250" s="183"/>
    </row>
    <row r="251" spans="1:20" s="182" customFormat="1" ht="20.45" customHeight="1" x14ac:dyDescent="0.25">
      <c r="A251" s="185" t="s">
        <v>537</v>
      </c>
      <c r="B251" s="349" t="s">
        <v>620</v>
      </c>
      <c r="C251" s="350"/>
      <c r="D251" s="354" t="s">
        <v>591</v>
      </c>
      <c r="E251" s="354"/>
      <c r="F251" s="354"/>
      <c r="G251" s="354"/>
      <c r="H251" s="354"/>
      <c r="I251" s="354"/>
      <c r="J251" s="184" t="s">
        <v>449</v>
      </c>
      <c r="K251" s="7">
        <v>5</v>
      </c>
      <c r="L251" s="5">
        <v>38.97</v>
      </c>
      <c r="M251" s="5">
        <f t="shared" si="17"/>
        <v>194.85</v>
      </c>
      <c r="N251" s="183"/>
      <c r="O251" s="5">
        <v>38.97</v>
      </c>
      <c r="P251" s="44">
        <f t="shared" si="15"/>
        <v>51.424812000000003</v>
      </c>
      <c r="Q251" s="183"/>
      <c r="R251" s="183"/>
      <c r="S251" s="183"/>
      <c r="T251" s="183"/>
    </row>
    <row r="252" spans="1:20" s="182" customFormat="1" ht="20.45" customHeight="1" x14ac:dyDescent="0.25">
      <c r="A252" s="185" t="s">
        <v>538</v>
      </c>
      <c r="B252" s="416" t="s">
        <v>621</v>
      </c>
      <c r="C252" s="416"/>
      <c r="D252" s="353" t="s">
        <v>854</v>
      </c>
      <c r="E252" s="354"/>
      <c r="F252" s="354"/>
      <c r="G252" s="354"/>
      <c r="H252" s="354"/>
      <c r="I252" s="354"/>
      <c r="J252" s="184" t="s">
        <v>449</v>
      </c>
      <c r="K252" s="7">
        <v>17</v>
      </c>
      <c r="L252" s="5">
        <v>25.06</v>
      </c>
      <c r="M252" s="5">
        <f t="shared" si="17"/>
        <v>426.02</v>
      </c>
      <c r="N252" s="183"/>
      <c r="O252" s="5">
        <v>25.06</v>
      </c>
      <c r="P252" s="44">
        <f t="shared" si="15"/>
        <v>33.069175999999999</v>
      </c>
      <c r="Q252" s="183"/>
      <c r="R252" s="183"/>
      <c r="S252" s="183"/>
      <c r="T252" s="183"/>
    </row>
    <row r="253" spans="1:20" ht="28.9" customHeight="1" x14ac:dyDescent="0.25">
      <c r="A253" s="358" t="s">
        <v>182</v>
      </c>
      <c r="B253" s="359"/>
      <c r="C253" s="355"/>
      <c r="D253" s="356"/>
      <c r="E253" s="356"/>
      <c r="F253" s="356"/>
      <c r="G253" s="356"/>
      <c r="H253" s="356"/>
      <c r="I253" s="356"/>
      <c r="J253" s="356"/>
      <c r="K253" s="356"/>
      <c r="L253" s="357"/>
      <c r="M253" s="15">
        <f>SUM(M234:M252)</f>
        <v>20232.27</v>
      </c>
      <c r="N253" s="1"/>
      <c r="O253" s="1"/>
      <c r="P253" s="44">
        <f t="shared" si="15"/>
        <v>0</v>
      </c>
      <c r="Q253" s="1"/>
      <c r="R253" s="1"/>
      <c r="S253" s="1"/>
      <c r="T253" s="1"/>
    </row>
    <row r="254" spans="1:20" ht="22.5" customHeight="1" x14ac:dyDescent="0.25">
      <c r="A254" s="356"/>
      <c r="B254" s="356"/>
      <c r="C254" s="356"/>
      <c r="D254" s="356"/>
      <c r="E254" s="356"/>
      <c r="F254" s="356"/>
      <c r="G254" s="356"/>
      <c r="H254" s="356"/>
      <c r="I254" s="356"/>
      <c r="J254" s="356"/>
      <c r="K254" s="356"/>
      <c r="L254" s="356"/>
      <c r="M254" s="356"/>
      <c r="N254" s="1"/>
      <c r="O254" s="1"/>
      <c r="P254" s="44">
        <f t="shared" si="15"/>
        <v>0</v>
      </c>
      <c r="Q254" s="1"/>
      <c r="R254" s="1"/>
      <c r="S254" s="1"/>
      <c r="T254" s="1"/>
    </row>
    <row r="255" spans="1:20" s="182" customFormat="1" ht="22.5" customHeight="1" x14ac:dyDescent="0.25">
      <c r="A255" s="155" t="s">
        <v>223</v>
      </c>
      <c r="B255" s="155" t="s">
        <v>0</v>
      </c>
      <c r="C255" s="155" t="s">
        <v>1</v>
      </c>
      <c r="D255" s="420" t="s">
        <v>716</v>
      </c>
      <c r="E255" s="420"/>
      <c r="F255" s="420"/>
      <c r="G255" s="420"/>
      <c r="H255" s="420"/>
      <c r="I255" s="420"/>
      <c r="J255" s="155" t="s">
        <v>3</v>
      </c>
      <c r="K255" s="155" t="s">
        <v>187</v>
      </c>
      <c r="L255" s="155" t="s">
        <v>5</v>
      </c>
      <c r="M255" s="155" t="s">
        <v>4</v>
      </c>
      <c r="N255" s="183"/>
      <c r="O255" s="183"/>
      <c r="P255" s="44">
        <f t="shared" si="15"/>
        <v>0</v>
      </c>
      <c r="Q255" s="183"/>
      <c r="R255" s="183"/>
      <c r="S255" s="183"/>
      <c r="T255" s="183"/>
    </row>
    <row r="256" spans="1:20" s="182" customFormat="1" ht="49.15" customHeight="1" x14ac:dyDescent="0.25">
      <c r="A256" s="123" t="s">
        <v>540</v>
      </c>
      <c r="B256" s="123">
        <v>140904</v>
      </c>
      <c r="C256" s="123" t="s">
        <v>255</v>
      </c>
      <c r="D256" s="382" t="s">
        <v>819</v>
      </c>
      <c r="E256" s="382"/>
      <c r="F256" s="382"/>
      <c r="G256" s="382"/>
      <c r="H256" s="382"/>
      <c r="I256" s="382"/>
      <c r="J256" s="123" t="s">
        <v>32</v>
      </c>
      <c r="K256" s="105">
        <v>74</v>
      </c>
      <c r="L256" s="5">
        <v>122.72</v>
      </c>
      <c r="M256" s="5">
        <f>ROUND(K256*L256,2)</f>
        <v>9081.2800000000007</v>
      </c>
      <c r="N256" s="183"/>
      <c r="O256" s="5">
        <v>93</v>
      </c>
      <c r="P256" s="44">
        <f t="shared" si="15"/>
        <v>122.72280000000001</v>
      </c>
      <c r="Q256" s="183"/>
      <c r="R256" s="183"/>
      <c r="S256" s="183"/>
      <c r="T256" s="183"/>
    </row>
    <row r="257" spans="1:20" s="182" customFormat="1" ht="75.599999999999994" customHeight="1" x14ac:dyDescent="0.25">
      <c r="A257" s="123" t="s">
        <v>541</v>
      </c>
      <c r="B257" s="185">
        <v>73714</v>
      </c>
      <c r="C257" s="123" t="s">
        <v>668</v>
      </c>
      <c r="D257" s="382" t="s">
        <v>720</v>
      </c>
      <c r="E257" s="382"/>
      <c r="F257" s="382"/>
      <c r="G257" s="382"/>
      <c r="H257" s="382"/>
      <c r="I257" s="382"/>
      <c r="J257" s="123" t="s">
        <v>37</v>
      </c>
      <c r="K257" s="105">
        <v>4</v>
      </c>
      <c r="L257" s="5">
        <v>2034.96</v>
      </c>
      <c r="M257" s="5">
        <f t="shared" ref="M257:M260" si="18">ROUND(K257*L257,2)</f>
        <v>8139.84</v>
      </c>
      <c r="N257" s="183"/>
      <c r="O257" s="5">
        <v>1542.1</v>
      </c>
      <c r="P257" s="44">
        <f t="shared" si="15"/>
        <v>2034.95516</v>
      </c>
      <c r="Q257" s="183"/>
      <c r="R257" s="183"/>
      <c r="S257" s="183"/>
      <c r="T257" s="183"/>
    </row>
    <row r="258" spans="1:20" s="182" customFormat="1" ht="35.450000000000003" customHeight="1" x14ac:dyDescent="0.25">
      <c r="A258" s="123" t="s">
        <v>542</v>
      </c>
      <c r="B258" s="123">
        <v>30101</v>
      </c>
      <c r="C258" s="123" t="s">
        <v>255</v>
      </c>
      <c r="D258" s="382" t="s">
        <v>721</v>
      </c>
      <c r="E258" s="382"/>
      <c r="F258" s="382"/>
      <c r="G258" s="382"/>
      <c r="H258" s="382"/>
      <c r="I258" s="382"/>
      <c r="J258" s="123" t="s">
        <v>10</v>
      </c>
      <c r="K258" s="105">
        <v>117.48</v>
      </c>
      <c r="L258" s="5">
        <v>60.25</v>
      </c>
      <c r="M258" s="5">
        <f t="shared" si="18"/>
        <v>7078.17</v>
      </c>
      <c r="N258" s="183"/>
      <c r="O258" s="5">
        <v>45.66</v>
      </c>
      <c r="P258" s="44">
        <f t="shared" si="15"/>
        <v>60.252935999999998</v>
      </c>
      <c r="Q258" s="183"/>
      <c r="R258" s="183"/>
      <c r="S258" s="183"/>
      <c r="T258" s="183"/>
    </row>
    <row r="259" spans="1:20" s="182" customFormat="1" ht="85.9" customHeight="1" x14ac:dyDescent="0.25">
      <c r="A259" s="123" t="s">
        <v>543</v>
      </c>
      <c r="B259" s="123">
        <v>141110</v>
      </c>
      <c r="C259" s="123" t="s">
        <v>255</v>
      </c>
      <c r="D259" s="362" t="s">
        <v>718</v>
      </c>
      <c r="E259" s="363"/>
      <c r="F259" s="363"/>
      <c r="G259" s="363"/>
      <c r="H259" s="363"/>
      <c r="I259" s="364"/>
      <c r="J259" s="123" t="s">
        <v>37</v>
      </c>
      <c r="K259" s="105">
        <v>2</v>
      </c>
      <c r="L259" s="5">
        <v>839.5</v>
      </c>
      <c r="M259" s="5">
        <f t="shared" si="18"/>
        <v>1679</v>
      </c>
      <c r="N259" s="183"/>
      <c r="O259" s="5">
        <v>636.17999999999995</v>
      </c>
      <c r="P259" s="44">
        <f t="shared" si="15"/>
        <v>839.50312799999995</v>
      </c>
      <c r="Q259" s="183"/>
      <c r="R259" s="183"/>
      <c r="S259" s="183"/>
      <c r="T259" s="183"/>
    </row>
    <row r="260" spans="1:20" s="182" customFormat="1" ht="53.45" customHeight="1" x14ac:dyDescent="0.25">
      <c r="A260" s="123" t="s">
        <v>544</v>
      </c>
      <c r="B260" s="123">
        <v>141410</v>
      </c>
      <c r="C260" s="123" t="s">
        <v>255</v>
      </c>
      <c r="D260" s="382" t="s">
        <v>717</v>
      </c>
      <c r="E260" s="382"/>
      <c r="F260" s="382"/>
      <c r="G260" s="382"/>
      <c r="H260" s="382"/>
      <c r="I260" s="382"/>
      <c r="J260" s="123" t="s">
        <v>32</v>
      </c>
      <c r="K260" s="105">
        <v>60</v>
      </c>
      <c r="L260" s="5">
        <v>31.01</v>
      </c>
      <c r="M260" s="5">
        <f t="shared" si="18"/>
        <v>1860.6</v>
      </c>
      <c r="N260" s="183"/>
      <c r="O260" s="5">
        <v>23.5</v>
      </c>
      <c r="P260" s="44">
        <f t="shared" si="15"/>
        <v>31.010600000000004</v>
      </c>
      <c r="Q260" s="183"/>
      <c r="R260" s="183"/>
      <c r="S260" s="183"/>
      <c r="T260" s="183"/>
    </row>
    <row r="261" spans="1:20" s="182" customFormat="1" ht="22.5" customHeight="1" x14ac:dyDescent="0.25">
      <c r="A261" s="358" t="s">
        <v>545</v>
      </c>
      <c r="B261" s="359"/>
      <c r="C261" s="355"/>
      <c r="D261" s="356"/>
      <c r="E261" s="356"/>
      <c r="F261" s="356"/>
      <c r="G261" s="356"/>
      <c r="H261" s="356"/>
      <c r="I261" s="356"/>
      <c r="J261" s="356"/>
      <c r="K261" s="356"/>
      <c r="L261" s="357"/>
      <c r="M261" s="15">
        <f>SUM(M256:M260)</f>
        <v>27838.89</v>
      </c>
      <c r="N261" s="183"/>
      <c r="O261" s="183"/>
      <c r="P261" s="44">
        <f t="shared" si="15"/>
        <v>0</v>
      </c>
      <c r="Q261" s="183"/>
      <c r="R261" s="183"/>
      <c r="S261" s="183"/>
      <c r="T261" s="183"/>
    </row>
    <row r="262" spans="1:20" s="182" customFormat="1" ht="22.5" customHeight="1" x14ac:dyDescent="0.25">
      <c r="A262" s="355"/>
      <c r="B262" s="356"/>
      <c r="C262" s="356"/>
      <c r="D262" s="356"/>
      <c r="E262" s="356"/>
      <c r="F262" s="356"/>
      <c r="G262" s="356"/>
      <c r="H262" s="356"/>
      <c r="I262" s="356"/>
      <c r="J262" s="356"/>
      <c r="K262" s="356"/>
      <c r="L262" s="356"/>
      <c r="M262" s="357"/>
      <c r="N262" s="183"/>
      <c r="O262" s="183"/>
      <c r="P262" s="44">
        <f t="shared" si="15"/>
        <v>0</v>
      </c>
      <c r="Q262" s="183"/>
      <c r="R262" s="183"/>
      <c r="S262" s="183"/>
      <c r="T262" s="183"/>
    </row>
    <row r="263" spans="1:20" ht="24" customHeight="1" x14ac:dyDescent="0.25">
      <c r="A263" s="118" t="s">
        <v>719</v>
      </c>
      <c r="B263" s="118" t="s">
        <v>0</v>
      </c>
      <c r="C263" s="118" t="s">
        <v>1</v>
      </c>
      <c r="D263" s="376" t="s">
        <v>100</v>
      </c>
      <c r="E263" s="376"/>
      <c r="F263" s="376"/>
      <c r="G263" s="376"/>
      <c r="H263" s="376"/>
      <c r="I263" s="376"/>
      <c r="J263" s="118" t="s">
        <v>3</v>
      </c>
      <c r="K263" s="118" t="s">
        <v>187</v>
      </c>
      <c r="L263" s="118" t="s">
        <v>5</v>
      </c>
      <c r="M263" s="118" t="s">
        <v>4</v>
      </c>
      <c r="N263" s="1"/>
      <c r="O263" s="1"/>
      <c r="P263" s="44">
        <f t="shared" si="15"/>
        <v>0</v>
      </c>
      <c r="Q263" s="1"/>
      <c r="R263" s="1"/>
      <c r="S263" s="1"/>
      <c r="T263" s="1"/>
    </row>
    <row r="264" spans="1:20" ht="33.75" customHeight="1" x14ac:dyDescent="0.25">
      <c r="A264" s="123" t="s">
        <v>726</v>
      </c>
      <c r="B264" s="185" t="s">
        <v>234</v>
      </c>
      <c r="C264" s="123" t="s">
        <v>229</v>
      </c>
      <c r="D264" s="362" t="s">
        <v>233</v>
      </c>
      <c r="E264" s="363"/>
      <c r="F264" s="363"/>
      <c r="G264" s="363"/>
      <c r="H264" s="363"/>
      <c r="I264" s="364"/>
      <c r="J264" s="123" t="s">
        <v>32</v>
      </c>
      <c r="K264" s="105">
        <v>6</v>
      </c>
      <c r="L264" s="5">
        <v>297.66000000000003</v>
      </c>
      <c r="M264" s="105">
        <f>ROUND(K264*L264,2)</f>
        <v>1785.96</v>
      </c>
      <c r="N264" s="44"/>
      <c r="O264" s="5">
        <v>225.57</v>
      </c>
      <c r="P264" s="44">
        <f t="shared" si="15"/>
        <v>297.662172</v>
      </c>
      <c r="Q264" s="1"/>
      <c r="R264" s="1"/>
      <c r="S264" s="1"/>
      <c r="T264" s="1"/>
    </row>
    <row r="265" spans="1:20" ht="38.25" customHeight="1" x14ac:dyDescent="0.25">
      <c r="A265" s="123" t="s">
        <v>727</v>
      </c>
      <c r="B265" s="6">
        <v>20346</v>
      </c>
      <c r="C265" s="185" t="s">
        <v>255</v>
      </c>
      <c r="D265" s="367" t="s">
        <v>136</v>
      </c>
      <c r="E265" s="368"/>
      <c r="F265" s="368"/>
      <c r="G265" s="368"/>
      <c r="H265" s="368"/>
      <c r="I265" s="369"/>
      <c r="J265" s="6" t="s">
        <v>32</v>
      </c>
      <c r="K265" s="7">
        <v>100</v>
      </c>
      <c r="L265" s="5">
        <v>19.54</v>
      </c>
      <c r="M265" s="105">
        <f t="shared" ref="M265:M276" si="19">ROUND(K265*L265,2)</f>
        <v>1954</v>
      </c>
      <c r="N265" s="1"/>
      <c r="O265" s="5">
        <v>14.81</v>
      </c>
      <c r="P265" s="44">
        <f t="shared" si="15"/>
        <v>19.543276000000002</v>
      </c>
      <c r="Q265" s="1"/>
      <c r="R265" s="1"/>
      <c r="S265" s="1"/>
      <c r="T265" s="1"/>
    </row>
    <row r="266" spans="1:20" ht="28.5" customHeight="1" x14ac:dyDescent="0.25">
      <c r="A266" s="123" t="s">
        <v>728</v>
      </c>
      <c r="B266" s="4">
        <v>210210</v>
      </c>
      <c r="C266" s="185" t="s">
        <v>255</v>
      </c>
      <c r="D266" s="367" t="s">
        <v>230</v>
      </c>
      <c r="E266" s="368"/>
      <c r="F266" s="368"/>
      <c r="G266" s="368"/>
      <c r="H266" s="368"/>
      <c r="I266" s="369"/>
      <c r="J266" s="4" t="s">
        <v>8</v>
      </c>
      <c r="K266" s="5">
        <f>'MEMORIAL CALCULO'!N828</f>
        <v>28.4</v>
      </c>
      <c r="L266" s="5">
        <v>423.88</v>
      </c>
      <c r="M266" s="105">
        <f t="shared" si="19"/>
        <v>12038.19</v>
      </c>
      <c r="N266" s="1"/>
      <c r="O266" s="5">
        <v>321.22000000000003</v>
      </c>
      <c r="P266" s="44">
        <f t="shared" si="15"/>
        <v>423.88191200000006</v>
      </c>
      <c r="Q266" s="1"/>
      <c r="R266" s="1"/>
      <c r="S266" s="1"/>
      <c r="T266" s="1"/>
    </row>
    <row r="267" spans="1:20" ht="29.25" customHeight="1" x14ac:dyDescent="0.25">
      <c r="A267" s="123" t="s">
        <v>729</v>
      </c>
      <c r="B267" s="4">
        <v>200401</v>
      </c>
      <c r="C267" s="185" t="s">
        <v>255</v>
      </c>
      <c r="D267" s="351" t="s">
        <v>105</v>
      </c>
      <c r="E267" s="352"/>
      <c r="F267" s="352"/>
      <c r="G267" s="352"/>
      <c r="H267" s="352"/>
      <c r="I267" s="353"/>
      <c r="J267" s="4" t="s">
        <v>8</v>
      </c>
      <c r="K267" s="5">
        <f>'MEMORIAL CALCULO'!N831</f>
        <v>800</v>
      </c>
      <c r="L267" s="5">
        <v>12.98</v>
      </c>
      <c r="M267" s="105">
        <f t="shared" si="19"/>
        <v>10384</v>
      </c>
      <c r="N267" s="1"/>
      <c r="O267" s="5">
        <v>9.84</v>
      </c>
      <c r="P267" s="44">
        <f t="shared" si="15"/>
        <v>12.984864000000002</v>
      </c>
      <c r="Q267" s="1"/>
      <c r="R267" s="1"/>
      <c r="S267" s="1"/>
      <c r="T267" s="1"/>
    </row>
    <row r="268" spans="1:20" s="182" customFormat="1" ht="47.45" customHeight="1" x14ac:dyDescent="0.25">
      <c r="A268" s="123" t="s">
        <v>730</v>
      </c>
      <c r="B268" s="185">
        <v>50205</v>
      </c>
      <c r="C268" s="185" t="s">
        <v>255</v>
      </c>
      <c r="D268" s="351" t="s">
        <v>639</v>
      </c>
      <c r="E268" s="352"/>
      <c r="F268" s="352"/>
      <c r="G268" s="352"/>
      <c r="H268" s="352"/>
      <c r="I268" s="353"/>
      <c r="J268" s="184" t="s">
        <v>8</v>
      </c>
      <c r="K268" s="5">
        <f>'MEMORIAL CALCULO'!N834</f>
        <v>24</v>
      </c>
      <c r="L268" s="5">
        <v>545.05999999999995</v>
      </c>
      <c r="M268" s="105">
        <f t="shared" si="19"/>
        <v>13081.44</v>
      </c>
      <c r="N268" s="183"/>
      <c r="O268" s="5">
        <v>413.05</v>
      </c>
      <c r="P268" s="44">
        <f t="shared" si="15"/>
        <v>545.06078000000002</v>
      </c>
      <c r="Q268" s="183"/>
      <c r="R268" s="183"/>
      <c r="S268" s="183"/>
      <c r="T268" s="183"/>
    </row>
    <row r="269" spans="1:20" ht="52.15" customHeight="1" x14ac:dyDescent="0.25">
      <c r="A269" s="123" t="s">
        <v>731</v>
      </c>
      <c r="B269" s="236">
        <v>200513</v>
      </c>
      <c r="C269" s="185" t="s">
        <v>255</v>
      </c>
      <c r="D269" s="351" t="s">
        <v>307</v>
      </c>
      <c r="E269" s="352"/>
      <c r="F269" s="352"/>
      <c r="G269" s="352"/>
      <c r="H269" s="352"/>
      <c r="I269" s="353"/>
      <c r="J269" s="236" t="s">
        <v>262</v>
      </c>
      <c r="K269" s="5">
        <v>1</v>
      </c>
      <c r="L269" s="5">
        <v>2417.36</v>
      </c>
      <c r="M269" s="105">
        <f t="shared" si="19"/>
        <v>2417.36</v>
      </c>
      <c r="N269" s="1"/>
      <c r="O269" s="5">
        <v>1831.89</v>
      </c>
      <c r="P269" s="44">
        <f t="shared" si="15"/>
        <v>2417.3620440000004</v>
      </c>
      <c r="Q269" s="1"/>
      <c r="R269" s="1"/>
      <c r="S269" s="1"/>
      <c r="T269" s="1"/>
    </row>
    <row r="270" spans="1:20" ht="28.5" customHeight="1" x14ac:dyDescent="0.25">
      <c r="A270" s="123" t="s">
        <v>732</v>
      </c>
      <c r="B270" s="21">
        <v>170220</v>
      </c>
      <c r="C270" s="185" t="s">
        <v>255</v>
      </c>
      <c r="D270" s="351" t="s">
        <v>250</v>
      </c>
      <c r="E270" s="352"/>
      <c r="F270" s="352"/>
      <c r="G270" s="352"/>
      <c r="H270" s="352"/>
      <c r="I270" s="353"/>
      <c r="J270" s="306" t="s">
        <v>8</v>
      </c>
      <c r="K270" s="5">
        <f>'MEMORIAL CALCULO'!N841</f>
        <v>2.76</v>
      </c>
      <c r="L270" s="5">
        <v>481.27</v>
      </c>
      <c r="M270" s="105">
        <f t="shared" si="19"/>
        <v>1328.31</v>
      </c>
      <c r="N270" s="1"/>
      <c r="O270" s="5">
        <v>364.71</v>
      </c>
      <c r="P270" s="44">
        <f t="shared" si="15"/>
        <v>481.27131600000001</v>
      </c>
      <c r="Q270" s="1"/>
      <c r="R270" s="1"/>
      <c r="S270" s="1"/>
      <c r="T270" s="1"/>
    </row>
    <row r="271" spans="1:20" ht="51" customHeight="1" x14ac:dyDescent="0.25">
      <c r="A271" s="123" t="s">
        <v>733</v>
      </c>
      <c r="B271" s="184">
        <v>200573</v>
      </c>
      <c r="C271" s="185" t="s">
        <v>255</v>
      </c>
      <c r="D271" s="351" t="s">
        <v>770</v>
      </c>
      <c r="E271" s="352"/>
      <c r="F271" s="352"/>
      <c r="G271" s="352"/>
      <c r="H271" s="352"/>
      <c r="I271" s="353"/>
      <c r="J271" s="184" t="s">
        <v>32</v>
      </c>
      <c r="K271" s="5">
        <v>8</v>
      </c>
      <c r="L271" s="5">
        <v>346.51</v>
      </c>
      <c r="M271" s="105">
        <f t="shared" si="19"/>
        <v>2772.08</v>
      </c>
      <c r="N271" s="1"/>
      <c r="O271" s="5">
        <v>262.58999999999997</v>
      </c>
      <c r="P271" s="44">
        <f t="shared" si="15"/>
        <v>346.51376399999998</v>
      </c>
      <c r="Q271" s="1"/>
      <c r="R271" s="1"/>
      <c r="S271" s="1"/>
      <c r="T271" s="1"/>
    </row>
    <row r="272" spans="1:20" s="182" customFormat="1" ht="60.6" customHeight="1" x14ac:dyDescent="0.25">
      <c r="A272" s="123" t="s">
        <v>797</v>
      </c>
      <c r="B272" s="263">
        <v>80201</v>
      </c>
      <c r="C272" s="263" t="s">
        <v>255</v>
      </c>
      <c r="D272" s="351" t="s">
        <v>784</v>
      </c>
      <c r="E272" s="352"/>
      <c r="F272" s="352"/>
      <c r="G272" s="352"/>
      <c r="H272" s="352"/>
      <c r="I272" s="353"/>
      <c r="J272" s="263" t="s">
        <v>8</v>
      </c>
      <c r="K272" s="5">
        <f>'MEMORIAL CALCULO'!N847</f>
        <v>4.5</v>
      </c>
      <c r="L272" s="5">
        <v>880.71</v>
      </c>
      <c r="M272" s="105">
        <f t="shared" si="19"/>
        <v>3963.2</v>
      </c>
      <c r="N272" s="183"/>
      <c r="O272" s="25">
        <v>667.41</v>
      </c>
      <c r="P272" s="44">
        <f t="shared" si="15"/>
        <v>880.71423600000003</v>
      </c>
      <c r="Q272" s="183"/>
      <c r="R272" s="183"/>
      <c r="S272" s="183"/>
      <c r="T272" s="183"/>
    </row>
    <row r="273" spans="1:20" s="182" customFormat="1" ht="47.45" customHeight="1" x14ac:dyDescent="0.25">
      <c r="A273" s="123" t="s">
        <v>798</v>
      </c>
      <c r="B273" s="263">
        <v>95547</v>
      </c>
      <c r="C273" s="185" t="s">
        <v>668</v>
      </c>
      <c r="D273" s="351" t="s">
        <v>785</v>
      </c>
      <c r="E273" s="352"/>
      <c r="F273" s="352"/>
      <c r="G273" s="352"/>
      <c r="H273" s="352"/>
      <c r="I273" s="353"/>
      <c r="J273" s="263" t="s">
        <v>283</v>
      </c>
      <c r="K273" s="5">
        <f>'MEMORIAL CALCULO'!N850</f>
        <v>6</v>
      </c>
      <c r="L273" s="5">
        <v>96.69</v>
      </c>
      <c r="M273" s="105">
        <f t="shared" si="19"/>
        <v>580.14</v>
      </c>
      <c r="N273" s="183"/>
      <c r="O273" s="25">
        <v>73.27</v>
      </c>
      <c r="P273" s="44">
        <f t="shared" si="15"/>
        <v>96.687092000000007</v>
      </c>
      <c r="Q273" s="183"/>
      <c r="R273" s="183"/>
      <c r="S273" s="183"/>
      <c r="T273" s="183"/>
    </row>
    <row r="274" spans="1:20" s="182" customFormat="1" ht="29.45" customHeight="1" x14ac:dyDescent="0.25">
      <c r="A274" s="123" t="s">
        <v>799</v>
      </c>
      <c r="B274" s="349" t="s">
        <v>793</v>
      </c>
      <c r="C274" s="350"/>
      <c r="D274" s="351" t="s">
        <v>786</v>
      </c>
      <c r="E274" s="352"/>
      <c r="F274" s="352"/>
      <c r="G274" s="352"/>
      <c r="H274" s="352"/>
      <c r="I274" s="353"/>
      <c r="J274" s="263" t="s">
        <v>283</v>
      </c>
      <c r="K274" s="5">
        <f>'MEMORIAL CALCULO'!N855</f>
        <v>6</v>
      </c>
      <c r="L274" s="5">
        <v>100.53</v>
      </c>
      <c r="M274" s="105">
        <f t="shared" si="19"/>
        <v>603.17999999999995</v>
      </c>
      <c r="N274" s="183"/>
      <c r="O274" s="25">
        <v>76.180000000000007</v>
      </c>
      <c r="P274" s="44">
        <f t="shared" si="15"/>
        <v>100.52712800000002</v>
      </c>
      <c r="Q274" s="183"/>
      <c r="R274" s="183"/>
      <c r="S274" s="183"/>
      <c r="T274" s="183"/>
    </row>
    <row r="275" spans="1:20" s="182" customFormat="1" ht="29.45" customHeight="1" x14ac:dyDescent="0.25">
      <c r="A275" s="123" t="s">
        <v>800</v>
      </c>
      <c r="B275" s="349" t="s">
        <v>794</v>
      </c>
      <c r="C275" s="350"/>
      <c r="D275" s="351" t="s">
        <v>787</v>
      </c>
      <c r="E275" s="352"/>
      <c r="F275" s="352"/>
      <c r="G275" s="352"/>
      <c r="H275" s="352"/>
      <c r="I275" s="353"/>
      <c r="J275" s="263" t="s">
        <v>283</v>
      </c>
      <c r="K275" s="5">
        <f>'MEMORIAL CALCULO'!N860</f>
        <v>2</v>
      </c>
      <c r="L275" s="5">
        <v>100.25</v>
      </c>
      <c r="M275" s="105">
        <f t="shared" si="19"/>
        <v>200.5</v>
      </c>
      <c r="N275" s="183"/>
      <c r="O275" s="25">
        <v>75.97</v>
      </c>
      <c r="P275" s="44">
        <f t="shared" si="15"/>
        <v>100.25001200000001</v>
      </c>
      <c r="Q275" s="183"/>
      <c r="R275" s="183"/>
      <c r="S275" s="183"/>
      <c r="T275" s="183"/>
    </row>
    <row r="276" spans="1:20" s="182" customFormat="1" ht="35.450000000000003" customHeight="1" x14ac:dyDescent="0.25">
      <c r="A276" s="123" t="s">
        <v>801</v>
      </c>
      <c r="B276" s="262">
        <v>95544</v>
      </c>
      <c r="C276" s="263" t="s">
        <v>668</v>
      </c>
      <c r="D276" s="351" t="s">
        <v>849</v>
      </c>
      <c r="E276" s="352"/>
      <c r="F276" s="352"/>
      <c r="G276" s="352"/>
      <c r="H276" s="352"/>
      <c r="I276" s="353"/>
      <c r="J276" s="263" t="s">
        <v>283</v>
      </c>
      <c r="K276" s="5">
        <f>'MEMORIAL CALCULO'!N863</f>
        <v>6</v>
      </c>
      <c r="L276" s="5">
        <v>91.83</v>
      </c>
      <c r="M276" s="105">
        <f t="shared" si="19"/>
        <v>550.98</v>
      </c>
      <c r="N276" s="183"/>
      <c r="O276" s="25">
        <v>32.69</v>
      </c>
      <c r="P276" s="44">
        <f t="shared" si="15"/>
        <v>43.137723999999999</v>
      </c>
      <c r="Q276" s="183"/>
      <c r="R276" s="183"/>
      <c r="S276" s="183"/>
      <c r="T276" s="183"/>
    </row>
    <row r="277" spans="1:20" ht="20.25" customHeight="1" x14ac:dyDescent="0.25">
      <c r="A277" s="348" t="s">
        <v>734</v>
      </c>
      <c r="B277" s="348"/>
      <c r="C277" s="355"/>
      <c r="D277" s="356"/>
      <c r="E277" s="356"/>
      <c r="F277" s="356"/>
      <c r="G277" s="356"/>
      <c r="H277" s="356"/>
      <c r="I277" s="356"/>
      <c r="J277" s="356"/>
      <c r="K277" s="356"/>
      <c r="L277" s="357"/>
      <c r="M277" s="15">
        <f>SUM(M264:M276)</f>
        <v>51659.340000000004</v>
      </c>
      <c r="N277" s="1"/>
      <c r="O277" s="1"/>
      <c r="P277" s="1"/>
      <c r="Q277" s="1"/>
      <c r="R277" s="1"/>
      <c r="S277" s="1"/>
      <c r="T277" s="1"/>
    </row>
    <row r="278" spans="1:20" ht="30" customHeight="1" x14ac:dyDescent="0.25">
      <c r="A278" s="347" t="s">
        <v>107</v>
      </c>
      <c r="B278" s="347"/>
      <c r="C278" s="348"/>
      <c r="D278" s="348"/>
      <c r="E278" s="348"/>
      <c r="F278" s="348"/>
      <c r="G278" s="348"/>
      <c r="H278" s="348"/>
      <c r="I278" s="348"/>
      <c r="J278" s="348"/>
      <c r="K278" s="348"/>
      <c r="L278" s="348"/>
      <c r="M278" s="280">
        <f>M13+M17+M22+M28+M60+M66+M78+M84+M91+M97+M108+M116+M180+M214+M220+M231+M253+M261+M277</f>
        <v>1293121.22</v>
      </c>
    </row>
    <row r="279" spans="1:20" ht="15.75" x14ac:dyDescent="0.25">
      <c r="A279" s="284"/>
      <c r="B279" s="284"/>
      <c r="C279" s="284"/>
      <c r="D279" s="284"/>
      <c r="E279" s="284"/>
      <c r="F279" s="284"/>
      <c r="G279" s="284"/>
      <c r="H279" s="284"/>
      <c r="I279" s="284"/>
      <c r="J279" s="264"/>
      <c r="K279" s="264"/>
      <c r="L279" s="264"/>
      <c r="M279" s="264"/>
      <c r="N279" s="1"/>
      <c r="O279" s="1"/>
      <c r="P279" s="1"/>
      <c r="Q279" s="1"/>
      <c r="R279" s="1"/>
      <c r="S279" s="1"/>
      <c r="T279" s="1"/>
    </row>
    <row r="280" spans="1:20" ht="15.75" x14ac:dyDescent="0.2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1"/>
      <c r="O280" s="1"/>
      <c r="P280" s="1"/>
      <c r="Q280" s="1"/>
      <c r="R280" s="1"/>
      <c r="S280" s="1"/>
      <c r="T280" s="1"/>
    </row>
    <row r="281" spans="1:20" ht="15.75" x14ac:dyDescent="0.2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1"/>
      <c r="O281" s="1"/>
      <c r="P281" s="1"/>
      <c r="Q281" s="1"/>
      <c r="R281" s="1"/>
      <c r="S281" s="1"/>
      <c r="T281" s="1"/>
    </row>
    <row r="282" spans="1:20" ht="15.75" x14ac:dyDescent="0.2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260"/>
      <c r="N282" s="1"/>
      <c r="O282" s="1"/>
      <c r="P282" s="1"/>
      <c r="Q282" s="1"/>
      <c r="R282" s="1"/>
      <c r="S282" s="1"/>
      <c r="T282" s="1"/>
    </row>
    <row r="283" spans="1:20" ht="15.75" x14ac:dyDescent="0.2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1"/>
      <c r="O283" s="1"/>
      <c r="P283" s="1"/>
      <c r="Q283" s="1"/>
      <c r="R283" s="1"/>
      <c r="S283" s="1"/>
      <c r="T283" s="1"/>
    </row>
    <row r="284" spans="1:20" ht="15.75" x14ac:dyDescent="0.2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1"/>
      <c r="O284" s="1"/>
      <c r="P284" s="1"/>
      <c r="Q284" s="1"/>
      <c r="R284" s="1"/>
      <c r="S284" s="1"/>
      <c r="T284" s="1"/>
    </row>
    <row r="285" spans="1:20" ht="15.75" x14ac:dyDescent="0.2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1"/>
      <c r="O285" s="1"/>
      <c r="P285" s="1"/>
      <c r="Q285" s="1"/>
      <c r="R285" s="1"/>
      <c r="S285" s="1"/>
      <c r="T285" s="1"/>
    </row>
    <row r="286" spans="1:20" ht="15.75" x14ac:dyDescent="0.2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1"/>
      <c r="O286" s="1"/>
      <c r="P286" s="1"/>
      <c r="Q286" s="1"/>
      <c r="R286" s="1"/>
      <c r="S286" s="1"/>
      <c r="T286" s="1"/>
    </row>
    <row r="287" spans="1:20" ht="15.75" x14ac:dyDescent="0.2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1"/>
      <c r="O287" s="1"/>
      <c r="P287" s="1"/>
      <c r="Q287" s="1"/>
      <c r="R287" s="1"/>
      <c r="S287" s="1"/>
      <c r="T287" s="1"/>
    </row>
    <row r="288" spans="1:20" ht="15.75" x14ac:dyDescent="0.2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1"/>
      <c r="O288" s="1"/>
      <c r="P288" s="1"/>
      <c r="Q288" s="1"/>
      <c r="R288" s="1"/>
      <c r="S288" s="1"/>
      <c r="T288" s="1"/>
    </row>
    <row r="289" spans="1:20" ht="15.75" x14ac:dyDescent="0.2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1"/>
      <c r="O289" s="1"/>
      <c r="P289" s="1"/>
      <c r="Q289" s="1"/>
      <c r="R289" s="1"/>
      <c r="S289" s="1"/>
      <c r="T289" s="1"/>
    </row>
    <row r="290" spans="1:20" ht="15.75" x14ac:dyDescent="0.2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1"/>
      <c r="O290" s="1"/>
      <c r="P290" s="1"/>
      <c r="Q290" s="1"/>
      <c r="R290" s="1"/>
      <c r="S290" s="1"/>
      <c r="T290" s="1"/>
    </row>
    <row r="291" spans="1:20" ht="15.75" x14ac:dyDescent="0.25">
      <c r="A291" s="160"/>
      <c r="B291" s="160"/>
      <c r="C291" s="160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1"/>
      <c r="O291" s="1"/>
      <c r="P291" s="1"/>
      <c r="Q291" s="1"/>
      <c r="R291" s="1"/>
      <c r="S291" s="1"/>
      <c r="T291" s="1"/>
    </row>
    <row r="292" spans="1:20" ht="15.75" x14ac:dyDescent="0.25">
      <c r="A292" s="160" t="s">
        <v>855</v>
      </c>
      <c r="B292" s="160"/>
      <c r="C292" s="160"/>
      <c r="D292" s="160"/>
      <c r="E292" s="160"/>
      <c r="F292" s="160"/>
      <c r="G292" s="8"/>
      <c r="H292" s="8"/>
      <c r="I292" s="8"/>
      <c r="J292" s="8"/>
      <c r="K292" s="8"/>
      <c r="L292" s="8"/>
      <c r="M292" s="8"/>
      <c r="N292" s="1"/>
      <c r="O292" s="1"/>
      <c r="P292" s="1"/>
      <c r="Q292" s="1"/>
      <c r="R292" s="1"/>
      <c r="S292" s="1"/>
      <c r="T292" s="1"/>
    </row>
    <row r="293" spans="1:20" ht="15.75" x14ac:dyDescent="0.2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1"/>
      <c r="O293" s="1"/>
      <c r="P293" s="1"/>
      <c r="Q293" s="1"/>
      <c r="R293" s="1"/>
      <c r="S293" s="1"/>
      <c r="T293" s="1"/>
    </row>
    <row r="294" spans="1:20" ht="15.75" x14ac:dyDescent="0.2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1"/>
      <c r="O294" s="1"/>
      <c r="P294" s="1"/>
      <c r="Q294" s="1"/>
      <c r="R294" s="1"/>
      <c r="S294" s="1"/>
      <c r="T294" s="1"/>
    </row>
    <row r="295" spans="1:20" ht="15.75" x14ac:dyDescent="0.2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1"/>
      <c r="O295" s="1"/>
      <c r="P295" s="1"/>
      <c r="Q295" s="1"/>
      <c r="R295" s="1"/>
      <c r="S295" s="1"/>
      <c r="T295" s="1"/>
    </row>
    <row r="296" spans="1:20" ht="15.75" x14ac:dyDescent="0.2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1"/>
      <c r="O296" s="1"/>
      <c r="P296" s="1"/>
      <c r="Q296" s="1"/>
      <c r="R296" s="1"/>
      <c r="S296" s="1"/>
      <c r="T296" s="1"/>
    </row>
    <row r="297" spans="1:20" ht="15.75" x14ac:dyDescent="0.2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1"/>
      <c r="O297" s="1"/>
      <c r="P297" s="1"/>
      <c r="Q297" s="1"/>
      <c r="R297" s="1"/>
      <c r="S297" s="1"/>
      <c r="T297" s="1"/>
    </row>
    <row r="298" spans="1:20" ht="15.75" x14ac:dyDescent="0.2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1"/>
      <c r="O298" s="1"/>
      <c r="P298" s="1"/>
      <c r="Q298" s="1"/>
      <c r="R298" s="1"/>
      <c r="S298" s="1"/>
      <c r="T298" s="1"/>
    </row>
    <row r="299" spans="1:20" ht="19.5" customHeight="1" x14ac:dyDescent="0.2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1"/>
      <c r="O299" s="1"/>
      <c r="P299" s="1"/>
      <c r="Q299" s="1"/>
      <c r="R299" s="1"/>
      <c r="S299" s="1"/>
      <c r="T299" s="1"/>
    </row>
    <row r="300" spans="1:20" ht="15.75" x14ac:dyDescent="0.2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1"/>
      <c r="O300" s="1"/>
      <c r="P300" s="1"/>
      <c r="Q300" s="1"/>
      <c r="R300" s="1"/>
      <c r="S300" s="1"/>
      <c r="T300" s="1"/>
    </row>
    <row r="301" spans="1:20" ht="15.75" x14ac:dyDescent="0.25">
      <c r="A301" s="161"/>
      <c r="B301" s="161"/>
      <c r="C301" s="161"/>
      <c r="D301" s="161"/>
      <c r="E301" s="161"/>
      <c r="F301" s="161"/>
      <c r="G301" s="8"/>
      <c r="H301" s="8"/>
      <c r="I301" s="8"/>
      <c r="J301" s="8"/>
      <c r="K301" s="8"/>
      <c r="L301" s="8"/>
      <c r="M301" s="8"/>
      <c r="N301" s="1"/>
      <c r="O301" s="1"/>
      <c r="P301" s="1"/>
      <c r="Q301" s="1"/>
      <c r="R301" s="1"/>
      <c r="S301" s="1"/>
      <c r="T301" s="1"/>
    </row>
    <row r="302" spans="1:20" ht="15.75" x14ac:dyDescent="0.2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1"/>
      <c r="O302" s="1"/>
      <c r="P302" s="1"/>
      <c r="Q302" s="1"/>
      <c r="R302" s="1"/>
      <c r="S302" s="1"/>
      <c r="T302" s="1"/>
    </row>
    <row r="303" spans="1:20" ht="15.75" x14ac:dyDescent="0.2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1"/>
      <c r="O303" s="1"/>
      <c r="P303" s="1"/>
      <c r="Q303" s="1"/>
      <c r="R303" s="1"/>
      <c r="S303" s="1"/>
      <c r="T303" s="1"/>
    </row>
    <row r="304" spans="1:20" ht="15.75" x14ac:dyDescent="0.2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1"/>
      <c r="O304" s="1"/>
      <c r="P304" s="1"/>
      <c r="Q304" s="1"/>
      <c r="R304" s="1"/>
      <c r="S304" s="1"/>
      <c r="T304" s="1"/>
    </row>
    <row r="305" spans="1:20" ht="15.75" x14ac:dyDescent="0.2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1"/>
      <c r="O305" s="1"/>
      <c r="P305" s="1"/>
      <c r="Q305" s="1"/>
      <c r="R305" s="1"/>
      <c r="S305" s="1"/>
      <c r="T305" s="1"/>
    </row>
    <row r="306" spans="1:20" ht="15.75" x14ac:dyDescent="0.2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1"/>
      <c r="O306" s="1"/>
      <c r="P306" s="1"/>
      <c r="Q306" s="1"/>
      <c r="R306" s="1"/>
      <c r="S306" s="1"/>
      <c r="T306" s="1"/>
    </row>
    <row r="307" spans="1:20" ht="15.75" x14ac:dyDescent="0.2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1"/>
      <c r="O307" s="1"/>
      <c r="P307" s="1"/>
      <c r="Q307" s="1"/>
      <c r="R307" s="1"/>
      <c r="S307" s="1"/>
      <c r="T307" s="1"/>
    </row>
    <row r="308" spans="1:20" ht="15.75" x14ac:dyDescent="0.2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1"/>
      <c r="O308" s="1"/>
      <c r="P308" s="1"/>
      <c r="Q308" s="1"/>
      <c r="R308" s="1"/>
      <c r="S308" s="1"/>
      <c r="T308" s="1"/>
    </row>
    <row r="309" spans="1:20" ht="15.75" x14ac:dyDescent="0.2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1"/>
      <c r="O309" s="1"/>
      <c r="P309" s="1"/>
      <c r="Q309" s="1"/>
      <c r="R309" s="1"/>
      <c r="S309" s="1"/>
      <c r="T309" s="1"/>
    </row>
    <row r="310" spans="1:20" ht="15.75" x14ac:dyDescent="0.2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1"/>
      <c r="O310" s="1"/>
      <c r="P310" s="1"/>
      <c r="Q310" s="1"/>
      <c r="R310" s="1"/>
      <c r="S310" s="1"/>
      <c r="T310" s="1"/>
    </row>
    <row r="311" spans="1:20" ht="15.75" x14ac:dyDescent="0.2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1"/>
      <c r="O311" s="1"/>
      <c r="P311" s="1"/>
      <c r="Q311" s="1"/>
      <c r="R311" s="1"/>
      <c r="S311" s="1"/>
      <c r="T311" s="1"/>
    </row>
    <row r="312" spans="1:20" ht="15.75" x14ac:dyDescent="0.2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1"/>
      <c r="O312" s="1"/>
      <c r="P312" s="1"/>
      <c r="Q312" s="1"/>
      <c r="R312" s="1"/>
      <c r="S312" s="1"/>
      <c r="T312" s="1"/>
    </row>
    <row r="313" spans="1:20" ht="18" x14ac:dyDescent="0.25">
      <c r="A313" s="158"/>
      <c r="B313" s="281"/>
      <c r="C313" s="158" t="s">
        <v>772</v>
      </c>
      <c r="D313" s="282"/>
      <c r="E313" s="282"/>
      <c r="F313" s="281"/>
      <c r="I313" s="8"/>
      <c r="J313" s="8"/>
      <c r="K313" s="8"/>
      <c r="L313" s="8"/>
      <c r="M313" s="8"/>
      <c r="N313" s="1"/>
      <c r="O313" s="1"/>
      <c r="P313" s="1"/>
      <c r="Q313" s="1"/>
      <c r="R313" s="1"/>
      <c r="S313" s="1"/>
      <c r="T313" s="1"/>
    </row>
    <row r="314" spans="1:20" ht="18" x14ac:dyDescent="0.25">
      <c r="A314" s="159"/>
      <c r="B314" s="27"/>
      <c r="C314" s="159" t="s">
        <v>231</v>
      </c>
      <c r="D314" s="156"/>
      <c r="E314" s="156"/>
      <c r="F314" s="8"/>
      <c r="I314" s="8"/>
      <c r="J314" s="8"/>
      <c r="K314" s="8"/>
      <c r="L314" s="8"/>
      <c r="M314" s="8"/>
      <c r="N314" s="1"/>
      <c r="O314" s="1"/>
      <c r="P314" s="1"/>
      <c r="Q314" s="1"/>
      <c r="R314" s="1"/>
      <c r="S314" s="1"/>
      <c r="T314" s="1"/>
    </row>
    <row r="315" spans="1:20" ht="15.75" x14ac:dyDescent="0.2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1"/>
      <c r="O315" s="1"/>
      <c r="P315" s="1"/>
      <c r="Q315" s="1"/>
      <c r="R315" s="1"/>
      <c r="S315" s="1"/>
      <c r="T315" s="1"/>
    </row>
    <row r="316" spans="1:20" ht="15.75" x14ac:dyDescent="0.25">
      <c r="A316" s="8"/>
      <c r="B316" s="8"/>
      <c r="C316" s="8"/>
      <c r="D316" s="8"/>
      <c r="E316" s="8"/>
      <c r="F316" s="8"/>
      <c r="G316" s="8"/>
      <c r="H316" s="8"/>
      <c r="I316" s="235"/>
      <c r="J316" s="235"/>
      <c r="K316" s="235"/>
      <c r="L316" s="235"/>
      <c r="M316" s="235"/>
      <c r="N316" s="29"/>
      <c r="O316" s="29"/>
      <c r="P316" s="1"/>
      <c r="Q316" s="1"/>
      <c r="R316" s="1"/>
      <c r="S316" s="1"/>
      <c r="T316" s="1"/>
    </row>
    <row r="317" spans="1:20" ht="15.75" x14ac:dyDescent="0.25">
      <c r="A317" s="8"/>
      <c r="B317" s="8"/>
      <c r="C317" s="8"/>
      <c r="D317" s="8"/>
      <c r="E317" s="8"/>
      <c r="F317" s="8"/>
      <c r="G317" s="8"/>
      <c r="H317" s="8"/>
      <c r="I317" s="235"/>
      <c r="J317" s="235"/>
      <c r="K317" s="235"/>
      <c r="L317" s="235"/>
      <c r="M317" s="235"/>
      <c r="N317" s="29"/>
      <c r="O317" s="29"/>
      <c r="P317" s="1"/>
      <c r="Q317" s="1"/>
      <c r="R317" s="1"/>
      <c r="S317" s="1"/>
      <c r="T317" s="1"/>
    </row>
    <row r="318" spans="1:20" ht="15.75" x14ac:dyDescent="0.25">
      <c r="A318" s="8"/>
      <c r="B318" s="8"/>
      <c r="C318" s="8"/>
      <c r="D318" s="8"/>
      <c r="E318" s="8"/>
      <c r="F318" s="8"/>
      <c r="G318" s="8"/>
      <c r="H318" s="8"/>
      <c r="I318" s="235"/>
      <c r="J318" s="235"/>
      <c r="K318" s="235"/>
      <c r="L318" s="235"/>
      <c r="M318" s="235"/>
      <c r="N318" s="29"/>
      <c r="O318" s="29"/>
      <c r="P318" s="1"/>
      <c r="Q318" s="1"/>
      <c r="R318" s="1"/>
      <c r="S318" s="1"/>
      <c r="T318" s="1"/>
    </row>
    <row r="319" spans="1:20" ht="26.25" customHeight="1" x14ac:dyDescent="0.25">
      <c r="A319" s="8"/>
      <c r="B319" s="8"/>
      <c r="C319" s="8"/>
      <c r="D319" s="8"/>
      <c r="E319" s="8"/>
      <c r="F319" s="8"/>
      <c r="G319" s="8"/>
      <c r="H319" s="8"/>
      <c r="I319" s="235"/>
      <c r="J319" s="159"/>
      <c r="K319" s="159"/>
      <c r="L319" s="159"/>
      <c r="M319" s="159"/>
      <c r="N319" s="29"/>
      <c r="O319" s="29"/>
      <c r="P319" s="1"/>
      <c r="Q319" s="1"/>
      <c r="R319" s="1"/>
      <c r="S319" s="1"/>
      <c r="T319" s="1"/>
    </row>
    <row r="320" spans="1:20" ht="24" customHeight="1" x14ac:dyDescent="0.25">
      <c r="A320" s="235"/>
      <c r="B320" s="235"/>
      <c r="C320" s="235"/>
      <c r="D320" s="235"/>
      <c r="E320" s="235"/>
      <c r="F320" s="8"/>
      <c r="G320" s="8"/>
      <c r="H320" s="8"/>
      <c r="I320" s="8"/>
      <c r="J320" s="159"/>
      <c r="K320" s="159"/>
      <c r="L320" s="159"/>
      <c r="M320" s="159"/>
      <c r="N320" s="1"/>
      <c r="O320" s="1"/>
      <c r="P320" s="1"/>
      <c r="Q320" s="1"/>
      <c r="R320" s="1"/>
      <c r="S320" s="1"/>
      <c r="T320" s="1"/>
    </row>
    <row r="321" spans="1:20" ht="15.75" x14ac:dyDescent="0.25">
      <c r="A321" s="159"/>
      <c r="B321" s="159"/>
      <c r="C321" s="159"/>
      <c r="D321" s="159"/>
      <c r="E321" s="159"/>
      <c r="L321" s="8"/>
      <c r="M321" s="8"/>
      <c r="N321" s="1"/>
      <c r="O321" s="1"/>
      <c r="P321" s="1"/>
      <c r="Q321" s="1"/>
      <c r="R321" s="1"/>
      <c r="S321" s="1"/>
      <c r="T321" s="1"/>
    </row>
    <row r="322" spans="1:20" ht="15.75" x14ac:dyDescent="0.25">
      <c r="A322" s="159"/>
      <c r="B322" s="159"/>
      <c r="C322" s="159"/>
      <c r="D322" s="159"/>
      <c r="E322" s="159"/>
      <c r="L322" s="156"/>
      <c r="M322" s="156"/>
      <c r="N322" s="1"/>
      <c r="O322" s="1"/>
      <c r="P322" s="1"/>
      <c r="Q322" s="1"/>
      <c r="R322" s="1"/>
      <c r="S322" s="1"/>
      <c r="T322" s="1"/>
    </row>
    <row r="323" spans="1:20" ht="18" x14ac:dyDescent="0.25">
      <c r="A323" s="8"/>
      <c r="B323" s="8"/>
      <c r="C323" s="8"/>
      <c r="D323" s="27"/>
      <c r="E323" s="27"/>
      <c r="F323" s="27"/>
      <c r="G323" s="27"/>
      <c r="H323" s="27"/>
      <c r="I323" s="27"/>
      <c r="J323" s="156"/>
      <c r="K323" s="156"/>
      <c r="L323" s="156"/>
      <c r="M323" s="156"/>
      <c r="N323" s="1"/>
      <c r="O323" s="1"/>
      <c r="P323" s="1"/>
      <c r="Q323" s="1"/>
      <c r="R323" s="1"/>
      <c r="S323" s="1"/>
      <c r="T323" s="1"/>
    </row>
    <row r="324" spans="1:20" ht="15.75" x14ac:dyDescent="0.25">
      <c r="A324" s="9"/>
      <c r="B324" s="156"/>
      <c r="C324" s="156"/>
      <c r="D324" s="156"/>
      <c r="E324" s="156"/>
      <c r="F324" s="156"/>
      <c r="G324" s="156"/>
      <c r="H324" s="156"/>
      <c r="I324" s="156"/>
      <c r="J324" s="8"/>
      <c r="K324" s="8"/>
      <c r="L324" s="8"/>
      <c r="M324" s="8"/>
      <c r="N324" s="1"/>
      <c r="O324" s="1"/>
      <c r="P324" s="1"/>
      <c r="Q324" s="1"/>
      <c r="R324" s="1"/>
      <c r="S324" s="1"/>
      <c r="T324" s="1"/>
    </row>
    <row r="325" spans="1:20" ht="15.75" x14ac:dyDescent="0.25">
      <c r="A325" s="8"/>
      <c r="B325" s="156"/>
      <c r="C325" s="156"/>
      <c r="D325" s="156"/>
      <c r="E325" s="156"/>
      <c r="F325" s="156"/>
      <c r="G325" s="156"/>
      <c r="H325" s="156"/>
      <c r="I325" s="156"/>
      <c r="J325" s="8"/>
      <c r="K325" s="8"/>
      <c r="L325" s="8"/>
      <c r="M325" s="8"/>
      <c r="N325" s="1"/>
      <c r="O325" s="1"/>
      <c r="P325" s="1"/>
      <c r="Q325" s="1"/>
      <c r="R325" s="1"/>
      <c r="S325" s="1"/>
      <c r="T325" s="1"/>
    </row>
    <row r="326" spans="1:20" ht="15.75" x14ac:dyDescent="0.2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1"/>
      <c r="O326" s="1"/>
      <c r="P326" s="1"/>
      <c r="Q326" s="1"/>
      <c r="R326" s="1"/>
      <c r="S326" s="1"/>
      <c r="T326" s="1"/>
    </row>
    <row r="327" spans="1:20" ht="15.75" x14ac:dyDescent="0.2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1"/>
      <c r="O327" s="1"/>
      <c r="P327" s="1"/>
      <c r="Q327" s="1"/>
      <c r="R327" s="1"/>
      <c r="S327" s="1"/>
      <c r="T327" s="1"/>
    </row>
    <row r="328" spans="1:20" ht="15.75" x14ac:dyDescent="0.2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1"/>
      <c r="O328" s="1"/>
      <c r="P328" s="1"/>
      <c r="Q328" s="1"/>
      <c r="R328" s="1"/>
      <c r="S328" s="1"/>
      <c r="T328" s="1"/>
    </row>
    <row r="329" spans="1:20" ht="15.75" x14ac:dyDescent="0.2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1"/>
      <c r="O329" s="1"/>
      <c r="P329" s="1"/>
      <c r="Q329" s="1"/>
      <c r="R329" s="1"/>
      <c r="S329" s="1"/>
      <c r="T329" s="1"/>
    </row>
    <row r="330" spans="1:20" ht="15.75" x14ac:dyDescent="0.2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1"/>
      <c r="O330" s="1"/>
      <c r="P330" s="1"/>
      <c r="Q330" s="1"/>
      <c r="R330" s="1"/>
      <c r="S330" s="1"/>
      <c r="T330" s="1"/>
    </row>
    <row r="331" spans="1:20" ht="15.75" x14ac:dyDescent="0.2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1"/>
      <c r="O331" s="1"/>
      <c r="P331" s="1"/>
      <c r="Q331" s="1"/>
      <c r="R331" s="1"/>
      <c r="S331" s="1"/>
      <c r="T331" s="1"/>
    </row>
    <row r="332" spans="1:20" ht="15.75" x14ac:dyDescent="0.2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1"/>
      <c r="O332" s="1"/>
      <c r="P332" s="1"/>
      <c r="Q332" s="1"/>
      <c r="R332" s="1"/>
      <c r="S332" s="1"/>
      <c r="T332" s="1"/>
    </row>
    <row r="333" spans="1:20" ht="15.75" x14ac:dyDescent="0.2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1"/>
      <c r="O333" s="1"/>
      <c r="P333" s="1"/>
      <c r="Q333" s="1"/>
      <c r="R333" s="1"/>
      <c r="S333" s="1"/>
      <c r="T333" s="1"/>
    </row>
    <row r="334" spans="1:20" ht="15.75" x14ac:dyDescent="0.2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1"/>
      <c r="O334" s="1"/>
      <c r="P334" s="1"/>
      <c r="Q334" s="1"/>
      <c r="R334" s="1"/>
      <c r="S334" s="1"/>
      <c r="T334" s="1"/>
    </row>
    <row r="335" spans="1:20" ht="15.75" x14ac:dyDescent="0.2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1"/>
      <c r="O335" s="1"/>
      <c r="P335" s="1"/>
      <c r="Q335" s="1"/>
      <c r="R335" s="1"/>
      <c r="S335" s="1"/>
      <c r="T335" s="1"/>
    </row>
    <row r="336" spans="1:20" ht="15.75" x14ac:dyDescent="0.2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1"/>
      <c r="O336" s="1"/>
      <c r="P336" s="1"/>
      <c r="Q336" s="1"/>
      <c r="R336" s="1"/>
      <c r="S336" s="1"/>
      <c r="T336" s="1"/>
    </row>
    <row r="337" spans="1:20" ht="15.75" x14ac:dyDescent="0.2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1"/>
      <c r="O337" s="1"/>
      <c r="P337" s="1"/>
      <c r="Q337" s="1"/>
      <c r="R337" s="1"/>
      <c r="S337" s="1"/>
      <c r="T337" s="1"/>
    </row>
    <row r="338" spans="1:20" ht="15.75" x14ac:dyDescent="0.2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1"/>
      <c r="O338" s="1"/>
      <c r="P338" s="1"/>
      <c r="Q338" s="1"/>
      <c r="R338" s="1"/>
      <c r="S338" s="1"/>
      <c r="T338" s="1"/>
    </row>
    <row r="339" spans="1:20" ht="15.75" x14ac:dyDescent="0.2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1"/>
      <c r="O339" s="1"/>
      <c r="P339" s="1"/>
      <c r="Q339" s="1"/>
      <c r="R339" s="1"/>
      <c r="S339" s="1"/>
      <c r="T339" s="1"/>
    </row>
    <row r="340" spans="1:20" ht="15.75" x14ac:dyDescent="0.2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1"/>
      <c r="O340" s="1"/>
      <c r="P340" s="1"/>
      <c r="Q340" s="1"/>
      <c r="R340" s="1"/>
      <c r="S340" s="1"/>
      <c r="T340" s="1"/>
    </row>
    <row r="341" spans="1:20" ht="15.75" x14ac:dyDescent="0.2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1"/>
      <c r="O341" s="1"/>
      <c r="P341" s="1"/>
      <c r="Q341" s="1"/>
      <c r="R341" s="1"/>
      <c r="S341" s="1"/>
      <c r="T341" s="1"/>
    </row>
    <row r="342" spans="1:20" ht="15.75" x14ac:dyDescent="0.2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1"/>
      <c r="O342" s="1"/>
      <c r="P342" s="1"/>
      <c r="Q342" s="1"/>
      <c r="R342" s="1"/>
      <c r="S342" s="1"/>
      <c r="T342" s="1"/>
    </row>
    <row r="343" spans="1:20" ht="15.75" x14ac:dyDescent="0.2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1"/>
      <c r="O343" s="1"/>
      <c r="P343" s="1"/>
      <c r="Q343" s="1"/>
      <c r="R343" s="1"/>
      <c r="S343" s="1"/>
      <c r="T343" s="1"/>
    </row>
    <row r="344" spans="1:20" ht="15.75" x14ac:dyDescent="0.2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1"/>
      <c r="O344" s="1"/>
      <c r="P344" s="1"/>
      <c r="Q344" s="1"/>
      <c r="R344" s="1"/>
      <c r="S344" s="1"/>
      <c r="T344" s="1"/>
    </row>
    <row r="345" spans="1:20" ht="15.75" x14ac:dyDescent="0.2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1"/>
      <c r="O345" s="1"/>
      <c r="P345" s="1"/>
      <c r="Q345" s="1"/>
      <c r="R345" s="1"/>
      <c r="S345" s="1"/>
      <c r="T345" s="1"/>
    </row>
    <row r="346" spans="1:20" ht="15.75" x14ac:dyDescent="0.2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1"/>
      <c r="O346" s="1"/>
      <c r="P346" s="1"/>
      <c r="Q346" s="1"/>
      <c r="R346" s="1"/>
      <c r="S346" s="1"/>
      <c r="T346" s="1"/>
    </row>
    <row r="347" spans="1:20" ht="15.75" x14ac:dyDescent="0.2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1"/>
      <c r="O347" s="1"/>
      <c r="P347" s="1"/>
      <c r="Q347" s="1"/>
      <c r="R347" s="1"/>
      <c r="S347" s="1"/>
      <c r="T347" s="1"/>
    </row>
    <row r="348" spans="1:20" ht="15.75" x14ac:dyDescent="0.2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1"/>
      <c r="O348" s="1"/>
      <c r="P348" s="1"/>
      <c r="Q348" s="1"/>
      <c r="R348" s="1"/>
      <c r="S348" s="1"/>
      <c r="T348" s="1"/>
    </row>
    <row r="349" spans="1:20" ht="15.75" x14ac:dyDescent="0.2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1"/>
      <c r="O349" s="1"/>
      <c r="P349" s="1"/>
      <c r="Q349" s="1"/>
      <c r="R349" s="1"/>
      <c r="S349" s="1"/>
      <c r="T349" s="1"/>
    </row>
    <row r="350" spans="1:20" ht="15.75" x14ac:dyDescent="0.2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1"/>
      <c r="O350" s="1"/>
      <c r="P350" s="1"/>
      <c r="Q350" s="1"/>
      <c r="R350" s="1"/>
      <c r="S350" s="1"/>
      <c r="T350" s="1"/>
    </row>
    <row r="351" spans="1:20" ht="15.75" x14ac:dyDescent="0.2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1"/>
      <c r="O351" s="1"/>
      <c r="P351" s="1"/>
      <c r="Q351" s="1"/>
      <c r="R351" s="1"/>
      <c r="S351" s="1"/>
      <c r="T351" s="1"/>
    </row>
    <row r="352" spans="1:20" ht="15.75" x14ac:dyDescent="0.2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1"/>
      <c r="O352" s="1"/>
      <c r="P352" s="1"/>
      <c r="Q352" s="1"/>
      <c r="R352" s="1"/>
      <c r="S352" s="1"/>
      <c r="T352" s="1"/>
    </row>
    <row r="353" spans="1:20" ht="15.75" x14ac:dyDescent="0.2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1"/>
      <c r="O353" s="1"/>
      <c r="P353" s="1"/>
      <c r="Q353" s="1"/>
      <c r="R353" s="1"/>
      <c r="S353" s="1"/>
      <c r="T353" s="1"/>
    </row>
    <row r="354" spans="1:20" ht="15.75" x14ac:dyDescent="0.2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1"/>
      <c r="O354" s="1"/>
      <c r="P354" s="1"/>
      <c r="Q354" s="1"/>
      <c r="R354" s="1"/>
      <c r="S354" s="1"/>
      <c r="T354" s="1"/>
    </row>
    <row r="355" spans="1:20" ht="15.75" x14ac:dyDescent="0.2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1"/>
      <c r="O355" s="1"/>
      <c r="P355" s="1"/>
      <c r="Q355" s="1"/>
      <c r="R355" s="1"/>
      <c r="S355" s="1"/>
      <c r="T355" s="1"/>
    </row>
    <row r="356" spans="1:20" ht="15.75" x14ac:dyDescent="0.2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1"/>
      <c r="O356" s="1"/>
      <c r="P356" s="1"/>
      <c r="Q356" s="1"/>
      <c r="R356" s="1"/>
      <c r="S356" s="1"/>
      <c r="T356" s="1"/>
    </row>
    <row r="357" spans="1:20" ht="15.75" x14ac:dyDescent="0.2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1"/>
      <c r="O357" s="1"/>
      <c r="P357" s="1"/>
      <c r="Q357" s="1"/>
      <c r="R357" s="1"/>
      <c r="S357" s="1"/>
      <c r="T357" s="1"/>
    </row>
    <row r="358" spans="1:20" ht="15.75" x14ac:dyDescent="0.2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1"/>
      <c r="O358" s="1"/>
      <c r="P358" s="1"/>
      <c r="Q358" s="1"/>
      <c r="R358" s="1"/>
      <c r="S358" s="1"/>
      <c r="T358" s="1"/>
    </row>
    <row r="359" spans="1:20" ht="15.75" x14ac:dyDescent="0.2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1"/>
      <c r="O359" s="1"/>
      <c r="P359" s="1"/>
      <c r="Q359" s="1"/>
      <c r="R359" s="1"/>
      <c r="S359" s="1"/>
      <c r="T359" s="1"/>
    </row>
    <row r="360" spans="1:20" ht="15.75" x14ac:dyDescent="0.2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1"/>
      <c r="O360" s="1"/>
      <c r="P360" s="1"/>
      <c r="Q360" s="1"/>
      <c r="R360" s="1"/>
      <c r="S360" s="1"/>
      <c r="T360" s="1"/>
    </row>
    <row r="361" spans="1:20" ht="15.75" x14ac:dyDescent="0.2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1"/>
      <c r="O361" s="1"/>
      <c r="P361" s="1"/>
      <c r="Q361" s="1"/>
      <c r="R361" s="1"/>
      <c r="S361" s="1"/>
      <c r="T361" s="1"/>
    </row>
    <row r="362" spans="1:20" ht="15.75" x14ac:dyDescent="0.2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1"/>
      <c r="O362" s="1"/>
      <c r="P362" s="1"/>
      <c r="Q362" s="1"/>
      <c r="R362" s="1"/>
      <c r="S362" s="1"/>
      <c r="T362" s="1"/>
    </row>
    <row r="363" spans="1:20" ht="15.75" x14ac:dyDescent="0.2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1"/>
      <c r="O363" s="1"/>
      <c r="P363" s="1"/>
      <c r="Q363" s="1"/>
      <c r="R363" s="1"/>
      <c r="S363" s="1"/>
      <c r="T363" s="1"/>
    </row>
    <row r="364" spans="1:20" ht="15.75" x14ac:dyDescent="0.2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1"/>
      <c r="O364" s="1"/>
      <c r="P364" s="1"/>
      <c r="Q364" s="1"/>
      <c r="R364" s="1"/>
      <c r="S364" s="1"/>
      <c r="T364" s="1"/>
    </row>
    <row r="365" spans="1:20" ht="15.75" x14ac:dyDescent="0.2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1"/>
      <c r="O365" s="1"/>
      <c r="P365" s="1"/>
      <c r="Q365" s="1"/>
      <c r="R365" s="1"/>
      <c r="S365" s="1"/>
      <c r="T365" s="1"/>
    </row>
    <row r="366" spans="1:20" ht="15.75" x14ac:dyDescent="0.2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1"/>
      <c r="O366" s="1"/>
      <c r="P366" s="1"/>
      <c r="Q366" s="1"/>
      <c r="R366" s="1"/>
      <c r="S366" s="1"/>
      <c r="T366" s="1"/>
    </row>
    <row r="367" spans="1:20" ht="15.75" x14ac:dyDescent="0.2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1"/>
      <c r="O367" s="1"/>
      <c r="P367" s="1"/>
      <c r="Q367" s="1"/>
      <c r="R367" s="1"/>
      <c r="S367" s="1"/>
      <c r="T367" s="1"/>
    </row>
    <row r="368" spans="1:20" ht="15.75" x14ac:dyDescent="0.2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1"/>
      <c r="O368" s="1"/>
      <c r="P368" s="1"/>
      <c r="Q368" s="1"/>
      <c r="R368" s="1"/>
      <c r="S368" s="1"/>
      <c r="T368" s="1"/>
    </row>
    <row r="369" spans="1:20" ht="15.75" x14ac:dyDescent="0.2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1"/>
      <c r="O369" s="1"/>
      <c r="P369" s="1"/>
      <c r="Q369" s="1"/>
      <c r="R369" s="1"/>
      <c r="S369" s="1"/>
      <c r="T369" s="1"/>
    </row>
    <row r="370" spans="1:20" ht="15.75" x14ac:dyDescent="0.2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1"/>
      <c r="O370" s="1"/>
      <c r="P370" s="1"/>
      <c r="Q370" s="1"/>
      <c r="R370" s="1"/>
      <c r="S370" s="1"/>
      <c r="T370" s="1"/>
    </row>
    <row r="371" spans="1:20" ht="15.75" x14ac:dyDescent="0.2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1"/>
      <c r="O371" s="1"/>
      <c r="P371" s="1"/>
      <c r="Q371" s="1"/>
      <c r="R371" s="1"/>
      <c r="S371" s="1"/>
      <c r="T371" s="1"/>
    </row>
    <row r="372" spans="1:20" ht="15.75" x14ac:dyDescent="0.2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1"/>
      <c r="O372" s="1"/>
      <c r="P372" s="1"/>
      <c r="Q372" s="1"/>
      <c r="R372" s="1"/>
      <c r="S372" s="1"/>
      <c r="T372" s="1"/>
    </row>
    <row r="373" spans="1:20" ht="15.75" x14ac:dyDescent="0.2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1"/>
      <c r="O373" s="1"/>
      <c r="P373" s="1"/>
      <c r="Q373" s="1"/>
      <c r="R373" s="1"/>
      <c r="S373" s="1"/>
      <c r="T373" s="1"/>
    </row>
    <row r="374" spans="1:20" ht="15.75" x14ac:dyDescent="0.2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1"/>
      <c r="O374" s="1"/>
      <c r="P374" s="1"/>
      <c r="Q374" s="1"/>
      <c r="R374" s="1"/>
      <c r="S374" s="1"/>
      <c r="T374" s="1"/>
    </row>
    <row r="375" spans="1:20" ht="15.75" x14ac:dyDescent="0.2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1"/>
      <c r="O375" s="1"/>
      <c r="P375" s="1"/>
      <c r="Q375" s="1"/>
      <c r="R375" s="1"/>
      <c r="S375" s="1"/>
      <c r="T375" s="1"/>
    </row>
    <row r="376" spans="1:20" ht="15.75" x14ac:dyDescent="0.2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1"/>
      <c r="O376" s="1"/>
      <c r="P376" s="1"/>
      <c r="Q376" s="1"/>
      <c r="R376" s="1"/>
      <c r="S376" s="1"/>
      <c r="T376" s="1"/>
    </row>
    <row r="377" spans="1:20" ht="15.75" x14ac:dyDescent="0.2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1"/>
      <c r="O377" s="1"/>
      <c r="P377" s="1"/>
      <c r="Q377" s="1"/>
      <c r="R377" s="1"/>
      <c r="S377" s="1"/>
      <c r="T377" s="1"/>
    </row>
    <row r="378" spans="1:20" ht="15.75" x14ac:dyDescent="0.2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1"/>
      <c r="O378" s="1"/>
      <c r="P378" s="1"/>
      <c r="Q378" s="1"/>
      <c r="R378" s="1"/>
      <c r="S378" s="1"/>
      <c r="T378" s="1"/>
    </row>
    <row r="379" spans="1:20" ht="15.75" x14ac:dyDescent="0.2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1"/>
      <c r="O379" s="1"/>
      <c r="P379" s="1"/>
      <c r="Q379" s="1"/>
      <c r="R379" s="1"/>
      <c r="S379" s="1"/>
      <c r="T379" s="1"/>
    </row>
    <row r="380" spans="1:20" ht="15.75" x14ac:dyDescent="0.2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1"/>
      <c r="O380" s="1"/>
      <c r="P380" s="1"/>
      <c r="Q380" s="1"/>
      <c r="R380" s="1"/>
      <c r="S380" s="1"/>
      <c r="T380" s="1"/>
    </row>
    <row r="381" spans="1:20" ht="15.75" x14ac:dyDescent="0.2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1"/>
      <c r="O381" s="1"/>
      <c r="P381" s="1"/>
      <c r="Q381" s="1"/>
      <c r="R381" s="1"/>
      <c r="S381" s="1"/>
      <c r="T381" s="1"/>
    </row>
    <row r="382" spans="1:20" ht="15.75" x14ac:dyDescent="0.2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1"/>
      <c r="O382" s="1"/>
      <c r="P382" s="1"/>
      <c r="Q382" s="1"/>
      <c r="R382" s="1"/>
      <c r="S382" s="1"/>
      <c r="T382" s="1"/>
    </row>
    <row r="383" spans="1:20" ht="15.75" x14ac:dyDescent="0.2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1"/>
      <c r="O383" s="1"/>
      <c r="P383" s="1"/>
      <c r="Q383" s="1"/>
      <c r="R383" s="1"/>
      <c r="S383" s="1"/>
      <c r="T383" s="1"/>
    </row>
    <row r="384" spans="1:20" ht="15.75" x14ac:dyDescent="0.2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1"/>
      <c r="O384" s="1"/>
      <c r="P384" s="1"/>
      <c r="Q384" s="1"/>
      <c r="R384" s="1"/>
      <c r="S384" s="1"/>
      <c r="T384" s="1"/>
    </row>
    <row r="385" spans="1:20" ht="15.75" x14ac:dyDescent="0.2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1"/>
      <c r="O385" s="1"/>
      <c r="P385" s="1"/>
      <c r="Q385" s="1"/>
      <c r="R385" s="1"/>
      <c r="S385" s="1"/>
      <c r="T385" s="1"/>
    </row>
    <row r="386" spans="1:20" ht="15.75" x14ac:dyDescent="0.2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1"/>
      <c r="O386" s="1"/>
      <c r="P386" s="1"/>
      <c r="Q386" s="1"/>
      <c r="R386" s="1"/>
      <c r="S386" s="1"/>
      <c r="T386" s="1"/>
    </row>
    <row r="387" spans="1:20" ht="15.75" x14ac:dyDescent="0.2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1"/>
      <c r="O387" s="1"/>
      <c r="P387" s="1"/>
      <c r="Q387" s="1"/>
      <c r="R387" s="1"/>
      <c r="S387" s="1"/>
      <c r="T387" s="1"/>
    </row>
    <row r="388" spans="1:20" ht="15.75" x14ac:dyDescent="0.2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1"/>
      <c r="O388" s="1"/>
      <c r="P388" s="1"/>
      <c r="Q388" s="1"/>
      <c r="R388" s="1"/>
      <c r="S388" s="1"/>
      <c r="T388" s="1"/>
    </row>
    <row r="389" spans="1:20" ht="15.75" x14ac:dyDescent="0.2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1"/>
      <c r="O389" s="1"/>
      <c r="P389" s="1"/>
      <c r="Q389" s="1"/>
      <c r="R389" s="1"/>
      <c r="S389" s="1"/>
      <c r="T389" s="1"/>
    </row>
    <row r="390" spans="1:20" ht="15.75" x14ac:dyDescent="0.2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1"/>
      <c r="O390" s="1"/>
      <c r="P390" s="1"/>
      <c r="Q390" s="1"/>
      <c r="R390" s="1"/>
      <c r="S390" s="1"/>
      <c r="T390" s="1"/>
    </row>
    <row r="391" spans="1:20" ht="15.75" x14ac:dyDescent="0.2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1"/>
      <c r="O391" s="1"/>
      <c r="P391" s="1"/>
      <c r="Q391" s="1"/>
      <c r="R391" s="1"/>
      <c r="S391" s="1"/>
      <c r="T391" s="1"/>
    </row>
    <row r="392" spans="1:20" ht="15.75" x14ac:dyDescent="0.2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1"/>
      <c r="O392" s="1"/>
      <c r="P392" s="1"/>
      <c r="Q392" s="1"/>
      <c r="R392" s="1"/>
      <c r="S392" s="1"/>
      <c r="T392" s="1"/>
    </row>
    <row r="393" spans="1:20" ht="15.75" x14ac:dyDescent="0.2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1"/>
      <c r="O393" s="1"/>
      <c r="P393" s="1"/>
      <c r="Q393" s="1"/>
      <c r="R393" s="1"/>
      <c r="S393" s="1"/>
      <c r="T393" s="1"/>
    </row>
    <row r="394" spans="1:20" ht="15.75" x14ac:dyDescent="0.2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1"/>
      <c r="O394" s="1"/>
      <c r="P394" s="1"/>
      <c r="Q394" s="1"/>
      <c r="R394" s="1"/>
      <c r="S394" s="1"/>
      <c r="T394" s="1"/>
    </row>
    <row r="395" spans="1:20" ht="15.75" x14ac:dyDescent="0.2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1"/>
      <c r="O395" s="1"/>
      <c r="P395" s="1"/>
      <c r="Q395" s="1"/>
      <c r="R395" s="1"/>
      <c r="S395" s="1"/>
      <c r="T395" s="1"/>
    </row>
    <row r="396" spans="1:20" ht="15.75" x14ac:dyDescent="0.2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1"/>
      <c r="O396" s="1"/>
      <c r="P396" s="1"/>
      <c r="Q396" s="1"/>
      <c r="R396" s="1"/>
      <c r="S396" s="1"/>
      <c r="T396" s="1"/>
    </row>
    <row r="397" spans="1:20" ht="15.75" x14ac:dyDescent="0.2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1"/>
      <c r="O397" s="1"/>
      <c r="P397" s="1"/>
      <c r="Q397" s="1"/>
      <c r="R397" s="1"/>
      <c r="S397" s="1"/>
      <c r="T397" s="1"/>
    </row>
    <row r="398" spans="1:20" ht="15.75" x14ac:dyDescent="0.2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1"/>
      <c r="O398" s="1"/>
      <c r="P398" s="1"/>
      <c r="Q398" s="1"/>
      <c r="R398" s="1"/>
      <c r="S398" s="1"/>
      <c r="T398" s="1"/>
    </row>
    <row r="399" spans="1:20" ht="15.75" x14ac:dyDescent="0.2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1"/>
      <c r="O399" s="1"/>
      <c r="P399" s="1"/>
      <c r="Q399" s="1"/>
      <c r="R399" s="1"/>
      <c r="S399" s="1"/>
      <c r="T399" s="1"/>
    </row>
    <row r="400" spans="1:20" ht="15.75" x14ac:dyDescent="0.2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1"/>
      <c r="O400" s="1"/>
      <c r="P400" s="1"/>
      <c r="Q400" s="1"/>
      <c r="R400" s="1"/>
      <c r="S400" s="1"/>
      <c r="T400" s="1"/>
    </row>
    <row r="401" spans="1:20" ht="15.75" x14ac:dyDescent="0.2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1"/>
      <c r="O401" s="1"/>
      <c r="P401" s="1"/>
      <c r="Q401" s="1"/>
      <c r="R401" s="1"/>
      <c r="S401" s="1"/>
      <c r="T401" s="1"/>
    </row>
    <row r="402" spans="1:20" ht="15.75" x14ac:dyDescent="0.2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1"/>
      <c r="O402" s="1"/>
      <c r="P402" s="1"/>
      <c r="Q402" s="1"/>
      <c r="R402" s="1"/>
      <c r="S402" s="1"/>
      <c r="T402" s="1"/>
    </row>
    <row r="403" spans="1:20" ht="15.75" x14ac:dyDescent="0.2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1"/>
      <c r="O403" s="1"/>
      <c r="P403" s="1"/>
      <c r="Q403" s="1"/>
      <c r="R403" s="1"/>
      <c r="S403" s="1"/>
      <c r="T403" s="1"/>
    </row>
    <row r="404" spans="1:20" ht="15.75" x14ac:dyDescent="0.2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1"/>
      <c r="O404" s="1"/>
      <c r="P404" s="1"/>
      <c r="Q404" s="1"/>
      <c r="R404" s="1"/>
      <c r="S404" s="1"/>
      <c r="T404" s="1"/>
    </row>
    <row r="405" spans="1:20" ht="15.75" x14ac:dyDescent="0.2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1"/>
      <c r="O405" s="1"/>
      <c r="P405" s="1"/>
      <c r="Q405" s="1"/>
      <c r="R405" s="1"/>
      <c r="S405" s="1"/>
      <c r="T405" s="1"/>
    </row>
    <row r="406" spans="1:20" ht="15.75" x14ac:dyDescent="0.2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1"/>
      <c r="O406" s="1"/>
      <c r="P406" s="1"/>
      <c r="Q406" s="1"/>
      <c r="R406" s="1"/>
      <c r="S406" s="1"/>
      <c r="T406" s="1"/>
    </row>
    <row r="407" spans="1:20" ht="15.75" x14ac:dyDescent="0.2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1"/>
      <c r="O407" s="1"/>
      <c r="P407" s="1"/>
      <c r="Q407" s="1"/>
      <c r="R407" s="1"/>
      <c r="S407" s="1"/>
      <c r="T407" s="1"/>
    </row>
    <row r="408" spans="1:20" ht="15.75" x14ac:dyDescent="0.2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1"/>
      <c r="O408" s="1"/>
      <c r="P408" s="1"/>
      <c r="Q408" s="1"/>
      <c r="R408" s="1"/>
      <c r="S408" s="1"/>
      <c r="T408" s="1"/>
    </row>
    <row r="409" spans="1:20" ht="15.75" x14ac:dyDescent="0.2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1"/>
      <c r="O409" s="1"/>
      <c r="P409" s="1"/>
      <c r="Q409" s="1"/>
      <c r="R409" s="1"/>
      <c r="S409" s="1"/>
      <c r="T409" s="1"/>
    </row>
    <row r="410" spans="1:20" ht="15.75" x14ac:dyDescent="0.2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1"/>
      <c r="O410" s="1"/>
      <c r="P410" s="1"/>
      <c r="Q410" s="1"/>
      <c r="R410" s="1"/>
      <c r="S410" s="1"/>
      <c r="T410" s="1"/>
    </row>
    <row r="411" spans="1:20" ht="15.75" x14ac:dyDescent="0.2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1"/>
      <c r="O411" s="1"/>
      <c r="P411" s="1"/>
      <c r="Q411" s="1"/>
      <c r="R411" s="1"/>
      <c r="S411" s="1"/>
      <c r="T411" s="1"/>
    </row>
    <row r="412" spans="1:20" ht="15.75" x14ac:dyDescent="0.2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1"/>
      <c r="O412" s="1"/>
      <c r="P412" s="1"/>
      <c r="Q412" s="1"/>
      <c r="R412" s="1"/>
      <c r="S412" s="1"/>
      <c r="T412" s="1"/>
    </row>
    <row r="413" spans="1:20" ht="15.75" x14ac:dyDescent="0.2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1"/>
      <c r="O413" s="1"/>
      <c r="P413" s="1"/>
      <c r="Q413" s="1"/>
      <c r="R413" s="1"/>
      <c r="S413" s="1"/>
      <c r="T413" s="1"/>
    </row>
    <row r="414" spans="1:20" ht="15.75" x14ac:dyDescent="0.2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1"/>
      <c r="O414" s="1"/>
      <c r="P414" s="1"/>
      <c r="Q414" s="1"/>
      <c r="R414" s="1"/>
      <c r="S414" s="1"/>
      <c r="T414" s="1"/>
    </row>
    <row r="415" spans="1:20" ht="15.75" x14ac:dyDescent="0.2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1"/>
      <c r="O415" s="1"/>
      <c r="P415" s="1"/>
      <c r="Q415" s="1"/>
      <c r="R415" s="1"/>
      <c r="S415" s="1"/>
      <c r="T415" s="1"/>
    </row>
    <row r="416" spans="1:20" ht="15.75" x14ac:dyDescent="0.2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1"/>
      <c r="O416" s="1"/>
      <c r="P416" s="1"/>
      <c r="Q416" s="1"/>
      <c r="R416" s="1"/>
      <c r="S416" s="1"/>
      <c r="T416" s="1"/>
    </row>
    <row r="417" spans="1:20" ht="15.75" x14ac:dyDescent="0.2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1"/>
      <c r="O417" s="1"/>
      <c r="P417" s="1"/>
      <c r="Q417" s="1"/>
      <c r="R417" s="1"/>
      <c r="S417" s="1"/>
      <c r="T417" s="1"/>
    </row>
    <row r="418" spans="1:20" ht="15.75" x14ac:dyDescent="0.2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1"/>
      <c r="O418" s="1"/>
      <c r="P418" s="1"/>
      <c r="Q418" s="1"/>
      <c r="R418" s="1"/>
      <c r="S418" s="1"/>
      <c r="T418" s="1"/>
    </row>
    <row r="419" spans="1:20" ht="15.75" x14ac:dyDescent="0.2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1"/>
      <c r="O419" s="1"/>
      <c r="P419" s="1"/>
      <c r="Q419" s="1"/>
      <c r="R419" s="1"/>
      <c r="S419" s="1"/>
      <c r="T419" s="1"/>
    </row>
    <row r="420" spans="1:20" ht="15.75" x14ac:dyDescent="0.2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1"/>
      <c r="O420" s="1"/>
      <c r="P420" s="1"/>
      <c r="Q420" s="1"/>
      <c r="R420" s="1"/>
      <c r="S420" s="1"/>
      <c r="T420" s="1"/>
    </row>
    <row r="421" spans="1:20" ht="15.75" x14ac:dyDescent="0.2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1"/>
      <c r="O421" s="1"/>
      <c r="P421" s="1"/>
      <c r="Q421" s="1"/>
      <c r="R421" s="1"/>
      <c r="S421" s="1"/>
      <c r="T421" s="1"/>
    </row>
    <row r="422" spans="1:20" ht="15.75" x14ac:dyDescent="0.2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1"/>
      <c r="O422" s="1"/>
      <c r="P422" s="1"/>
      <c r="Q422" s="1"/>
      <c r="R422" s="1"/>
      <c r="S422" s="1"/>
      <c r="T422" s="1"/>
    </row>
    <row r="423" spans="1:20" ht="15.75" x14ac:dyDescent="0.2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1"/>
      <c r="O423" s="1"/>
      <c r="P423" s="1"/>
      <c r="Q423" s="1"/>
      <c r="R423" s="1"/>
      <c r="S423" s="1"/>
      <c r="T423" s="1"/>
    </row>
    <row r="424" spans="1:20" ht="15.75" x14ac:dyDescent="0.2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1"/>
      <c r="O424" s="1"/>
      <c r="P424" s="1"/>
      <c r="Q424" s="1"/>
      <c r="R424" s="1"/>
      <c r="S424" s="1"/>
      <c r="T424" s="1"/>
    </row>
    <row r="425" spans="1:20" ht="15.75" x14ac:dyDescent="0.2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1"/>
      <c r="O425" s="1"/>
      <c r="P425" s="1"/>
      <c r="Q425" s="1"/>
      <c r="R425" s="1"/>
      <c r="S425" s="1"/>
      <c r="T425" s="1"/>
    </row>
    <row r="426" spans="1:20" ht="15.75" x14ac:dyDescent="0.2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1"/>
      <c r="O426" s="1"/>
      <c r="P426" s="1"/>
      <c r="Q426" s="1"/>
      <c r="R426" s="1"/>
      <c r="S426" s="1"/>
      <c r="T426" s="1"/>
    </row>
    <row r="427" spans="1:20" ht="15.75" x14ac:dyDescent="0.25">
      <c r="A427" s="8"/>
      <c r="B427" s="8"/>
      <c r="C427" s="8"/>
      <c r="D427" s="8"/>
      <c r="E427" s="8"/>
      <c r="F427" s="8"/>
      <c r="G427" s="8"/>
      <c r="H427" s="8"/>
      <c r="I427" s="8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</row>
    <row r="428" spans="1:20" ht="15.75" x14ac:dyDescent="0.25">
      <c r="A428" s="8"/>
      <c r="B428" s="8"/>
      <c r="C428" s="8"/>
      <c r="D428" s="8"/>
      <c r="E428" s="8"/>
      <c r="F428" s="8"/>
      <c r="G428" s="8"/>
      <c r="H428" s="8"/>
      <c r="I428" s="8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</row>
    <row r="429" spans="1:20" ht="15.75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</row>
    <row r="430" spans="1:20" ht="15.75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</row>
    <row r="431" spans="1:20" ht="15.75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</row>
    <row r="432" spans="1:20" ht="15.75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</row>
    <row r="433" spans="1:20" ht="15.75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</row>
    <row r="434" spans="1:20" ht="15.75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</row>
    <row r="435" spans="1:20" ht="15.75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</row>
    <row r="436" spans="1:20" ht="15.75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</row>
    <row r="437" spans="1:20" ht="15.75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</row>
    <row r="438" spans="1:20" ht="15.75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</row>
    <row r="439" spans="1:20" ht="15.75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</row>
    <row r="440" spans="1:20" ht="15.75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</row>
    <row r="441" spans="1:20" ht="15.75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</row>
    <row r="442" spans="1:20" ht="15.75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</row>
    <row r="443" spans="1:20" ht="15.75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</row>
    <row r="444" spans="1:20" ht="15.75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</row>
    <row r="445" spans="1:20" ht="15.75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</row>
    <row r="446" spans="1:20" ht="15.75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</row>
    <row r="447" spans="1:20" ht="15.75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</row>
    <row r="448" spans="1:20" ht="15.75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</row>
    <row r="449" spans="1:20" ht="15.75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</row>
    <row r="450" spans="1:20" ht="15.75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</row>
    <row r="451" spans="1:20" ht="15.75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</row>
    <row r="452" spans="1:20" ht="15.75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</row>
    <row r="453" spans="1:20" ht="15.75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</row>
    <row r="454" spans="1:20" ht="15.75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</row>
    <row r="455" spans="1:20" ht="15.75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</row>
    <row r="456" spans="1:20" ht="15.75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</row>
    <row r="457" spans="1:20" ht="15.75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</row>
    <row r="458" spans="1:20" ht="15.75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</row>
    <row r="459" spans="1:20" ht="15.75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</row>
    <row r="460" spans="1:20" ht="15.75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</row>
    <row r="461" spans="1:20" ht="15.75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</row>
    <row r="462" spans="1:20" ht="15.75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</row>
    <row r="463" spans="1:20" ht="15.75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</row>
    <row r="464" spans="1:20" ht="15.75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</row>
    <row r="465" spans="1:20" ht="15.75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</row>
    <row r="466" spans="1:20" ht="15.75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</row>
    <row r="467" spans="1:20" ht="15.75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</row>
    <row r="468" spans="1:20" ht="15.75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</row>
    <row r="469" spans="1:20" ht="15.75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</row>
    <row r="470" spans="1:20" ht="15.75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</row>
    <row r="471" spans="1:20" ht="15.75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</row>
    <row r="472" spans="1:20" ht="15.75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</row>
    <row r="473" spans="1:20" ht="15.75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</row>
    <row r="474" spans="1:20" ht="15.75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</row>
    <row r="475" spans="1:20" ht="15.75" x14ac:dyDescent="0.25">
      <c r="A475" s="1"/>
      <c r="B475" s="1"/>
      <c r="C475" s="1"/>
      <c r="D475" s="1"/>
      <c r="E475" s="1"/>
      <c r="F475" s="1"/>
      <c r="G475" s="1"/>
      <c r="H475" s="1"/>
      <c r="I475" s="1"/>
    </row>
    <row r="476" spans="1:20" ht="15.75" x14ac:dyDescent="0.25">
      <c r="A476" s="1"/>
      <c r="B476" s="1"/>
      <c r="C476" s="1"/>
      <c r="D476" s="1"/>
      <c r="E476" s="1"/>
      <c r="F476" s="1"/>
      <c r="G476" s="1"/>
      <c r="H476" s="1"/>
      <c r="I476" s="1"/>
    </row>
  </sheetData>
  <mergeCells count="302">
    <mergeCell ref="D276:I276"/>
    <mergeCell ref="D164:I164"/>
    <mergeCell ref="D165:I165"/>
    <mergeCell ref="D166:I166"/>
    <mergeCell ref="D167:I167"/>
    <mergeCell ref="D168:I168"/>
    <mergeCell ref="D264:I264"/>
    <mergeCell ref="D260:I260"/>
    <mergeCell ref="D243:I243"/>
    <mergeCell ref="D244:I244"/>
    <mergeCell ref="D272:I272"/>
    <mergeCell ref="D273:I273"/>
    <mergeCell ref="D263:I263"/>
    <mergeCell ref="D193:I193"/>
    <mergeCell ref="D200:I200"/>
    <mergeCell ref="D255:I255"/>
    <mergeCell ref="D259:I259"/>
    <mergeCell ref="D257:I257"/>
    <mergeCell ref="C261:L261"/>
    <mergeCell ref="D258:I258"/>
    <mergeCell ref="A254:M254"/>
    <mergeCell ref="C253:L253"/>
    <mergeCell ref="B274:C274"/>
    <mergeCell ref="D274:I274"/>
    <mergeCell ref="B275:C275"/>
    <mergeCell ref="D275:I275"/>
    <mergeCell ref="A23:M23"/>
    <mergeCell ref="D119:I119"/>
    <mergeCell ref="D122:I122"/>
    <mergeCell ref="D120:I120"/>
    <mergeCell ref="D121:I121"/>
    <mergeCell ref="D124:I124"/>
    <mergeCell ref="D127:I127"/>
    <mergeCell ref="A117:M117"/>
    <mergeCell ref="D123:I123"/>
    <mergeCell ref="D125:I125"/>
    <mergeCell ref="D126:I126"/>
    <mergeCell ref="D48:I48"/>
    <mergeCell ref="D47:I47"/>
    <mergeCell ref="D71:I71"/>
    <mergeCell ref="D55:I55"/>
    <mergeCell ref="D59:I59"/>
    <mergeCell ref="D73:I73"/>
    <mergeCell ref="D64:I64"/>
    <mergeCell ref="D65:I65"/>
    <mergeCell ref="D68:I68"/>
    <mergeCell ref="D83:I83"/>
    <mergeCell ref="D76:I76"/>
    <mergeCell ref="A79:M79"/>
    <mergeCell ref="D86:I86"/>
    <mergeCell ref="D77:I77"/>
    <mergeCell ref="A85:M85"/>
    <mergeCell ref="D81:I81"/>
    <mergeCell ref="D102:I102"/>
    <mergeCell ref="D115:I115"/>
    <mergeCell ref="A108:I108"/>
    <mergeCell ref="D114:I114"/>
    <mergeCell ref="A109:M109"/>
    <mergeCell ref="D252:I252"/>
    <mergeCell ref="D211:I211"/>
    <mergeCell ref="B211:C211"/>
    <mergeCell ref="D212:I212"/>
    <mergeCell ref="B212:C212"/>
    <mergeCell ref="B213:C213"/>
    <mergeCell ref="A232:M232"/>
    <mergeCell ref="C231:L231"/>
    <mergeCell ref="C220:L220"/>
    <mergeCell ref="A221:M221"/>
    <mergeCell ref="A215:M215"/>
    <mergeCell ref="C214:L214"/>
    <mergeCell ref="A220:B220"/>
    <mergeCell ref="A214:B214"/>
    <mergeCell ref="D242:I242"/>
    <mergeCell ref="D216:I216"/>
    <mergeCell ref="D233:I233"/>
    <mergeCell ref="D222:I222"/>
    <mergeCell ref="D219:I219"/>
    <mergeCell ref="D230:I230"/>
    <mergeCell ref="D224:I224"/>
    <mergeCell ref="D225:I225"/>
    <mergeCell ref="R214:W214"/>
    <mergeCell ref="D135:I135"/>
    <mergeCell ref="D136:I136"/>
    <mergeCell ref="D138:I138"/>
    <mergeCell ref="D139:I139"/>
    <mergeCell ref="D143:I143"/>
    <mergeCell ref="D144:I144"/>
    <mergeCell ref="D141:I141"/>
    <mergeCell ref="D142:I142"/>
    <mergeCell ref="D140:I140"/>
    <mergeCell ref="D137:I137"/>
    <mergeCell ref="D163:I163"/>
    <mergeCell ref="D149:I149"/>
    <mergeCell ref="U148:Z148"/>
    <mergeCell ref="D209:I209"/>
    <mergeCell ref="D210:I210"/>
    <mergeCell ref="D205:I205"/>
    <mergeCell ref="D206:I206"/>
    <mergeCell ref="D204:I204"/>
    <mergeCell ref="D207:I207"/>
    <mergeCell ref="D208:I208"/>
    <mergeCell ref="D145:I145"/>
    <mergeCell ref="D158:I158"/>
    <mergeCell ref="D160:I160"/>
    <mergeCell ref="A1:K2"/>
    <mergeCell ref="L1:M8"/>
    <mergeCell ref="D24:I24"/>
    <mergeCell ref="A22:I22"/>
    <mergeCell ref="A28:I28"/>
    <mergeCell ref="A31:M31"/>
    <mergeCell ref="D32:I32"/>
    <mergeCell ref="D33:I33"/>
    <mergeCell ref="A13:I13"/>
    <mergeCell ref="A4:H4"/>
    <mergeCell ref="I5:K5"/>
    <mergeCell ref="I4:K4"/>
    <mergeCell ref="D30:I30"/>
    <mergeCell ref="A7:K8"/>
    <mergeCell ref="D9:I9"/>
    <mergeCell ref="D12:I12"/>
    <mergeCell ref="D21:I21"/>
    <mergeCell ref="D25:I25"/>
    <mergeCell ref="D27:I27"/>
    <mergeCell ref="D19:I19"/>
    <mergeCell ref="D20:I20"/>
    <mergeCell ref="D26:I26"/>
    <mergeCell ref="A3:K3"/>
    <mergeCell ref="A5:H6"/>
    <mergeCell ref="A253:B253"/>
    <mergeCell ref="C180:L180"/>
    <mergeCell ref="A181:M181"/>
    <mergeCell ref="D217:I217"/>
    <mergeCell ref="D218:I218"/>
    <mergeCell ref="D95:I95"/>
    <mergeCell ref="D88:I88"/>
    <mergeCell ref="D89:I89"/>
    <mergeCell ref="D213:I213"/>
    <mergeCell ref="D153:I153"/>
    <mergeCell ref="D90:I90"/>
    <mergeCell ref="A98:M98"/>
    <mergeCell ref="D146:I146"/>
    <mergeCell ref="D154:I154"/>
    <mergeCell ref="D182:I182"/>
    <mergeCell ref="D150:I150"/>
    <mergeCell ref="D151:I151"/>
    <mergeCell ref="D152:I152"/>
    <mergeCell ref="D106:I106"/>
    <mergeCell ref="D107:I107"/>
    <mergeCell ref="A92:M92"/>
    <mergeCell ref="D105:I105"/>
    <mergeCell ref="B208:C208"/>
    <mergeCell ref="B252:C252"/>
    <mergeCell ref="D134:I134"/>
    <mergeCell ref="D132:I132"/>
    <mergeCell ref="D133:I133"/>
    <mergeCell ref="A180:B180"/>
    <mergeCell ref="D129:I129"/>
    <mergeCell ref="D157:I157"/>
    <mergeCell ref="D156:I156"/>
    <mergeCell ref="D155:I155"/>
    <mergeCell ref="D159:I159"/>
    <mergeCell ref="A84:I84"/>
    <mergeCell ref="A91:I91"/>
    <mergeCell ref="D99:I99"/>
    <mergeCell ref="D96:I96"/>
    <mergeCell ref="D94:I94"/>
    <mergeCell ref="D93:I93"/>
    <mergeCell ref="D128:I128"/>
    <mergeCell ref="D130:I130"/>
    <mergeCell ref="D131:I131"/>
    <mergeCell ref="D11:I11"/>
    <mergeCell ref="D270:I270"/>
    <mergeCell ref="D267:I267"/>
    <mergeCell ref="D266:I266"/>
    <mergeCell ref="D265:I265"/>
    <mergeCell ref="D234:I234"/>
    <mergeCell ref="D235:I235"/>
    <mergeCell ref="D236:I236"/>
    <mergeCell ref="D237:I237"/>
    <mergeCell ref="D238:I238"/>
    <mergeCell ref="D239:I239"/>
    <mergeCell ref="D240:I240"/>
    <mergeCell ref="D241:I241"/>
    <mergeCell ref="D148:I148"/>
    <mergeCell ref="D15:I15"/>
    <mergeCell ref="D16:I16"/>
    <mergeCell ref="A18:M18"/>
    <mergeCell ref="A14:M14"/>
    <mergeCell ref="A17:I17"/>
    <mergeCell ref="A78:I78"/>
    <mergeCell ref="D75:I75"/>
    <mergeCell ref="D34:I34"/>
    <mergeCell ref="D41:I41"/>
    <mergeCell ref="D195:I195"/>
    <mergeCell ref="D37:I37"/>
    <mergeCell ref="D43:I43"/>
    <mergeCell ref="A44:L44"/>
    <mergeCell ref="D52:I52"/>
    <mergeCell ref="D53:I53"/>
    <mergeCell ref="A67:M67"/>
    <mergeCell ref="A51:L51"/>
    <mergeCell ref="A58:L58"/>
    <mergeCell ref="A66:I66"/>
    <mergeCell ref="D54:I54"/>
    <mergeCell ref="D63:I63"/>
    <mergeCell ref="A60:L60"/>
    <mergeCell ref="D228:I228"/>
    <mergeCell ref="D229:I229"/>
    <mergeCell ref="D62:I62"/>
    <mergeCell ref="D72:I72"/>
    <mergeCell ref="D40:I40"/>
    <mergeCell ref="D69:I69"/>
    <mergeCell ref="D70:I70"/>
    <mergeCell ref="D147:I147"/>
    <mergeCell ref="D198:I198"/>
    <mergeCell ref="D203:I203"/>
    <mergeCell ref="D202:I202"/>
    <mergeCell ref="D188:I188"/>
    <mergeCell ref="D201:I201"/>
    <mergeCell ref="D199:I199"/>
    <mergeCell ref="D189:I189"/>
    <mergeCell ref="D194:I194"/>
    <mergeCell ref="D190:I190"/>
    <mergeCell ref="D197:I197"/>
    <mergeCell ref="D196:I196"/>
    <mergeCell ref="D191:I191"/>
    <mergeCell ref="D192:I192"/>
    <mergeCell ref="D223:I223"/>
    <mergeCell ref="D178:I178"/>
    <mergeCell ref="D179:I179"/>
    <mergeCell ref="D226:I226"/>
    <mergeCell ref="D227:I227"/>
    <mergeCell ref="D74:I74"/>
    <mergeCell ref="D45:I45"/>
    <mergeCell ref="D46:I46"/>
    <mergeCell ref="D187:I187"/>
    <mergeCell ref="D186:I186"/>
    <mergeCell ref="D183:I183"/>
    <mergeCell ref="D185:I185"/>
    <mergeCell ref="D184:I184"/>
    <mergeCell ref="D169:I169"/>
    <mergeCell ref="D170:I170"/>
    <mergeCell ref="D171:I171"/>
    <mergeCell ref="D172:I172"/>
    <mergeCell ref="D173:I173"/>
    <mergeCell ref="D174:I174"/>
    <mergeCell ref="D175:I175"/>
    <mergeCell ref="D176:I176"/>
    <mergeCell ref="D177:I177"/>
    <mergeCell ref="D118:I118"/>
    <mergeCell ref="A116:I116"/>
    <mergeCell ref="D87:I87"/>
    <mergeCell ref="D101:I101"/>
    <mergeCell ref="D100:I100"/>
    <mergeCell ref="J6:K6"/>
    <mergeCell ref="D161:I161"/>
    <mergeCell ref="D162:I162"/>
    <mergeCell ref="D80:I80"/>
    <mergeCell ref="D82:I82"/>
    <mergeCell ref="A97:I97"/>
    <mergeCell ref="D104:I104"/>
    <mergeCell ref="D111:I111"/>
    <mergeCell ref="D103:I103"/>
    <mergeCell ref="D35:I35"/>
    <mergeCell ref="A50:M50"/>
    <mergeCell ref="D49:I49"/>
    <mergeCell ref="D39:I39"/>
    <mergeCell ref="D56:I56"/>
    <mergeCell ref="D57:I57"/>
    <mergeCell ref="A61:M61"/>
    <mergeCell ref="A29:M29"/>
    <mergeCell ref="D10:I10"/>
    <mergeCell ref="A36:L36"/>
    <mergeCell ref="D38:I38"/>
    <mergeCell ref="D42:I42"/>
    <mergeCell ref="D110:I110"/>
    <mergeCell ref="D112:I112"/>
    <mergeCell ref="D113:I113"/>
    <mergeCell ref="A278:B278"/>
    <mergeCell ref="C278:L278"/>
    <mergeCell ref="B250:C250"/>
    <mergeCell ref="B251:C251"/>
    <mergeCell ref="B245:C245"/>
    <mergeCell ref="B246:C246"/>
    <mergeCell ref="B247:C247"/>
    <mergeCell ref="B248:C248"/>
    <mergeCell ref="B249:C249"/>
    <mergeCell ref="D249:I249"/>
    <mergeCell ref="D247:I247"/>
    <mergeCell ref="D248:I248"/>
    <mergeCell ref="D250:I250"/>
    <mergeCell ref="D251:I251"/>
    <mergeCell ref="D245:I245"/>
    <mergeCell ref="D246:I246"/>
    <mergeCell ref="A262:M262"/>
    <mergeCell ref="A277:B277"/>
    <mergeCell ref="C277:L277"/>
    <mergeCell ref="D269:I269"/>
    <mergeCell ref="D271:I271"/>
    <mergeCell ref="A261:B261"/>
    <mergeCell ref="D268:I268"/>
    <mergeCell ref="D256:I256"/>
  </mergeCells>
  <phoneticPr fontId="22" type="noConversion"/>
  <printOptions horizontalCentered="1"/>
  <pageMargins left="0.11811023622047245" right="0.11811023622047245" top="0.78740157480314965" bottom="0.19685039370078741" header="0.31496062992125984" footer="0.31496062992125984"/>
  <pageSetup paperSize="9" scale="54" orientation="portrait" r:id="rId1"/>
  <rowBreaks count="2" manualBreakCount="2">
    <brk id="239" max="12" man="1"/>
    <brk id="278" max="12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9"/>
  <sheetViews>
    <sheetView view="pageBreakPreview" topLeftCell="A10" zoomScaleNormal="100" zoomScaleSheetLayoutView="100" workbookViewId="0">
      <selection activeCell="B26" sqref="B26"/>
    </sheetView>
  </sheetViews>
  <sheetFormatPr defaultColWidth="8.85546875" defaultRowHeight="15" x14ac:dyDescent="0.25"/>
  <cols>
    <col min="1" max="1" width="8.85546875" style="182"/>
    <col min="2" max="2" width="44.42578125" style="182" customWidth="1"/>
    <col min="3" max="5" width="8.85546875" style="182"/>
    <col min="6" max="6" width="11.5703125" style="182" bestFit="1" customWidth="1"/>
    <col min="7" max="7" width="8.85546875" style="182"/>
    <col min="8" max="8" width="12.5703125" style="182" customWidth="1"/>
    <col min="9" max="9" width="8.85546875" style="182"/>
    <col min="10" max="11" width="10.28515625" style="182" customWidth="1"/>
    <col min="12" max="16384" width="8.85546875" style="182"/>
  </cols>
  <sheetData>
    <row r="1" spans="2:12" ht="30.75" customHeight="1" x14ac:dyDescent="0.25"/>
    <row r="2" spans="2:12" ht="35.25" customHeight="1" x14ac:dyDescent="0.25">
      <c r="B2" s="695" t="s">
        <v>494</v>
      </c>
      <c r="C2" s="695"/>
      <c r="D2" s="695"/>
      <c r="E2" s="695"/>
      <c r="F2" s="695"/>
      <c r="G2" s="695"/>
      <c r="H2" s="695"/>
      <c r="I2" s="695"/>
      <c r="J2" s="695"/>
      <c r="K2" s="695"/>
      <c r="L2" s="198"/>
    </row>
    <row r="3" spans="2:12" x14ac:dyDescent="0.25">
      <c r="B3" s="696" t="s">
        <v>633</v>
      </c>
      <c r="C3" s="696"/>
      <c r="D3" s="696"/>
      <c r="E3" s="696"/>
      <c r="F3" s="696"/>
      <c r="G3" s="696"/>
      <c r="H3" s="696"/>
      <c r="I3" s="697" t="s">
        <v>592</v>
      </c>
      <c r="J3" s="697"/>
      <c r="K3" s="697"/>
      <c r="L3" s="198"/>
    </row>
    <row r="4" spans="2:12" ht="18" customHeight="1" x14ac:dyDescent="0.25">
      <c r="B4" s="696" t="s">
        <v>472</v>
      </c>
      <c r="C4" s="696"/>
      <c r="D4" s="696"/>
      <c r="E4" s="696"/>
      <c r="F4" s="696"/>
      <c r="G4" s="696"/>
      <c r="H4" s="696"/>
      <c r="I4" s="696"/>
      <c r="J4" s="696"/>
      <c r="K4" s="696"/>
      <c r="L4" s="198"/>
    </row>
    <row r="5" spans="2:12" x14ac:dyDescent="0.25">
      <c r="B5" s="698"/>
      <c r="C5" s="698"/>
      <c r="D5" s="698"/>
      <c r="E5" s="698"/>
      <c r="F5" s="698"/>
      <c r="G5" s="698"/>
      <c r="H5" s="698"/>
      <c r="I5" s="698"/>
      <c r="J5" s="698"/>
      <c r="K5" s="698"/>
      <c r="L5" s="198"/>
    </row>
    <row r="6" spans="2:12" ht="29.25" x14ac:dyDescent="0.25">
      <c r="B6" s="218" t="s">
        <v>217</v>
      </c>
      <c r="C6" s="219" t="s">
        <v>192</v>
      </c>
      <c r="D6" s="219" t="s">
        <v>193</v>
      </c>
      <c r="E6" s="199" t="s">
        <v>194</v>
      </c>
      <c r="F6" s="199" t="s">
        <v>195</v>
      </c>
      <c r="G6" s="199" t="s">
        <v>196</v>
      </c>
      <c r="H6" s="199" t="s">
        <v>197</v>
      </c>
      <c r="I6" s="199" t="s">
        <v>198</v>
      </c>
      <c r="J6" s="199" t="s">
        <v>199</v>
      </c>
      <c r="K6" s="199" t="s">
        <v>200</v>
      </c>
      <c r="L6" s="198"/>
    </row>
    <row r="7" spans="2:12" ht="75" x14ac:dyDescent="0.25">
      <c r="B7" s="217" t="s">
        <v>480</v>
      </c>
      <c r="C7" s="195" t="s">
        <v>449</v>
      </c>
      <c r="D7" s="195" t="s">
        <v>481</v>
      </c>
      <c r="E7" s="196">
        <v>1</v>
      </c>
      <c r="F7" s="196">
        <v>1</v>
      </c>
      <c r="G7" s="196">
        <v>5413.51</v>
      </c>
      <c r="H7" s="196">
        <v>0</v>
      </c>
      <c r="I7" s="196">
        <v>5413.51</v>
      </c>
      <c r="J7" s="196" t="s">
        <v>201</v>
      </c>
      <c r="K7" s="196">
        <f t="shared" ref="K7" si="0">I7*E7</f>
        <v>5413.51</v>
      </c>
      <c r="L7" s="198"/>
    </row>
    <row r="8" spans="2:12" ht="20.25" customHeight="1" x14ac:dyDescent="0.25">
      <c r="B8" s="681" t="s">
        <v>202</v>
      </c>
      <c r="C8" s="682"/>
      <c r="D8" s="682"/>
      <c r="E8" s="682"/>
      <c r="F8" s="682"/>
      <c r="G8" s="682"/>
      <c r="H8" s="682"/>
      <c r="I8" s="682"/>
      <c r="J8" s="683"/>
      <c r="K8" s="197">
        <f>SUM(K7:K7)</f>
        <v>5413.51</v>
      </c>
      <c r="L8" s="198"/>
    </row>
    <row r="9" spans="2:12" x14ac:dyDescent="0.25">
      <c r="B9" s="684"/>
      <c r="C9" s="684"/>
      <c r="D9" s="684"/>
      <c r="E9" s="684"/>
      <c r="F9" s="684"/>
      <c r="G9" s="684"/>
      <c r="H9" s="684"/>
      <c r="I9" s="684"/>
      <c r="J9" s="684"/>
      <c r="K9" s="684"/>
      <c r="L9" s="198"/>
    </row>
    <row r="10" spans="2:12" x14ac:dyDescent="0.25">
      <c r="B10" s="685" t="s">
        <v>203</v>
      </c>
      <c r="C10" s="685"/>
      <c r="D10" s="685"/>
      <c r="E10" s="685"/>
      <c r="F10" s="685"/>
      <c r="G10" s="198"/>
      <c r="H10" s="198"/>
      <c r="I10" s="198"/>
      <c r="J10" s="198"/>
      <c r="K10" s="198"/>
      <c r="L10" s="198"/>
    </row>
    <row r="11" spans="2:12" ht="29.25" x14ac:dyDescent="0.25">
      <c r="B11" s="686" t="s">
        <v>204</v>
      </c>
      <c r="C11" s="687"/>
      <c r="D11" s="688"/>
      <c r="E11" s="199" t="s">
        <v>205</v>
      </c>
      <c r="F11" s="199" t="s">
        <v>206</v>
      </c>
      <c r="G11" s="198"/>
      <c r="H11" s="198"/>
      <c r="I11" s="198"/>
      <c r="J11" s="198"/>
      <c r="K11" s="198"/>
      <c r="L11" s="198"/>
    </row>
    <row r="12" spans="2:12" ht="17.25" customHeight="1" x14ac:dyDescent="0.25">
      <c r="B12" s="672" t="s">
        <v>207</v>
      </c>
      <c r="C12" s="673"/>
      <c r="D12" s="674"/>
      <c r="E12" s="689">
        <v>157.27000000000001</v>
      </c>
      <c r="F12" s="200"/>
      <c r="G12" s="198"/>
      <c r="H12" s="198"/>
      <c r="I12" s="198"/>
      <c r="J12" s="198"/>
      <c r="K12" s="198"/>
      <c r="L12" s="198"/>
    </row>
    <row r="13" spans="2:12" ht="18.75" customHeight="1" x14ac:dyDescent="0.25">
      <c r="B13" s="672" t="s">
        <v>208</v>
      </c>
      <c r="C13" s="673"/>
      <c r="D13" s="674"/>
      <c r="E13" s="690"/>
      <c r="F13" s="200">
        <f>K8</f>
        <v>5413.51</v>
      </c>
      <c r="G13" s="198"/>
      <c r="H13" s="198"/>
      <c r="I13" s="198"/>
      <c r="J13" s="198"/>
      <c r="K13" s="198"/>
      <c r="L13" s="198"/>
    </row>
    <row r="14" spans="2:12" ht="18" customHeight="1" x14ac:dyDescent="0.25">
      <c r="B14" s="672" t="s">
        <v>209</v>
      </c>
      <c r="C14" s="673"/>
      <c r="D14" s="674"/>
      <c r="E14" s="690"/>
      <c r="F14" s="201">
        <v>0</v>
      </c>
      <c r="G14" s="198"/>
      <c r="H14" s="198"/>
      <c r="I14" s="198"/>
      <c r="J14" s="198"/>
      <c r="K14" s="198"/>
      <c r="L14" s="198"/>
    </row>
    <row r="15" spans="2:12" ht="16.5" customHeight="1" x14ac:dyDescent="0.25">
      <c r="B15" s="672" t="s">
        <v>210</v>
      </c>
      <c r="C15" s="673"/>
      <c r="D15" s="674"/>
      <c r="E15" s="690"/>
      <c r="F15" s="201">
        <v>0</v>
      </c>
      <c r="G15" s="198"/>
      <c r="H15" s="198"/>
      <c r="I15" s="198"/>
      <c r="J15" s="198"/>
      <c r="K15" s="198"/>
      <c r="L15" s="198"/>
    </row>
    <row r="16" spans="2:12" ht="18" customHeight="1" x14ac:dyDescent="0.25">
      <c r="B16" s="672" t="s">
        <v>211</v>
      </c>
      <c r="C16" s="673"/>
      <c r="D16" s="674"/>
      <c r="E16" s="690"/>
      <c r="F16" s="200">
        <f>F13</f>
        <v>5413.51</v>
      </c>
      <c r="G16" s="198"/>
      <c r="H16" s="198"/>
      <c r="I16" s="198"/>
      <c r="J16" s="198"/>
      <c r="K16" s="198"/>
      <c r="L16" s="198"/>
    </row>
    <row r="17" spans="2:12" ht="16.5" customHeight="1" x14ac:dyDescent="0.25">
      <c r="B17" s="672" t="s">
        <v>212</v>
      </c>
      <c r="C17" s="673"/>
      <c r="D17" s="674"/>
      <c r="E17" s="690"/>
      <c r="F17" s="201">
        <v>0</v>
      </c>
      <c r="G17" s="198"/>
      <c r="H17" s="198"/>
      <c r="I17" s="198"/>
      <c r="J17" s="198"/>
      <c r="K17" s="198"/>
      <c r="L17" s="198"/>
    </row>
    <row r="18" spans="2:12" ht="19.5" customHeight="1" x14ac:dyDescent="0.25">
      <c r="B18" s="672" t="s">
        <v>213</v>
      </c>
      <c r="C18" s="673"/>
      <c r="D18" s="674"/>
      <c r="E18" s="691"/>
      <c r="F18" s="200">
        <f>F13+F17</f>
        <v>5413.51</v>
      </c>
      <c r="G18" s="198"/>
      <c r="H18" s="198"/>
      <c r="I18" s="198"/>
      <c r="J18" s="198"/>
      <c r="K18" s="198"/>
      <c r="L18" s="198"/>
    </row>
    <row r="19" spans="2:12" ht="18" customHeight="1" x14ac:dyDescent="0.25">
      <c r="B19" s="672" t="s">
        <v>214</v>
      </c>
      <c r="C19" s="673"/>
      <c r="D19" s="674"/>
      <c r="E19" s="675">
        <v>0</v>
      </c>
      <c r="F19" s="200">
        <f>E19*F18</f>
        <v>0</v>
      </c>
      <c r="G19" s="198"/>
      <c r="H19" s="198"/>
      <c r="I19" s="198"/>
      <c r="J19" s="198"/>
      <c r="K19" s="198"/>
      <c r="L19" s="198"/>
    </row>
    <row r="20" spans="2:12" ht="22.5" customHeight="1" x14ac:dyDescent="0.25">
      <c r="B20" s="677" t="s">
        <v>215</v>
      </c>
      <c r="C20" s="678"/>
      <c r="D20" s="679"/>
      <c r="E20" s="676"/>
      <c r="F20" s="311">
        <f>F18+F19</f>
        <v>5413.51</v>
      </c>
      <c r="G20" s="198"/>
      <c r="H20" s="198"/>
      <c r="I20" s="198"/>
      <c r="J20" s="198"/>
      <c r="K20" s="198"/>
      <c r="L20" s="198"/>
    </row>
    <row r="21" spans="2:12" x14ac:dyDescent="0.25">
      <c r="B21" s="198"/>
      <c r="C21" s="198"/>
      <c r="D21" s="198"/>
      <c r="E21" s="198"/>
      <c r="F21" s="198"/>
      <c r="G21" s="198"/>
      <c r="H21" s="198"/>
      <c r="I21" s="198"/>
      <c r="J21" s="198"/>
      <c r="K21" s="198"/>
      <c r="L21" s="198"/>
    </row>
    <row r="22" spans="2:12" x14ac:dyDescent="0.25">
      <c r="B22" s="198"/>
      <c r="C22" s="198"/>
      <c r="D22" s="198"/>
      <c r="E22" s="198"/>
      <c r="F22" s="198"/>
      <c r="G22" s="198"/>
      <c r="H22" s="198"/>
      <c r="I22" s="198"/>
      <c r="J22" s="198"/>
      <c r="K22" s="198"/>
      <c r="L22" s="198"/>
    </row>
    <row r="23" spans="2:12" x14ac:dyDescent="0.25">
      <c r="B23" s="198"/>
      <c r="C23" s="198"/>
      <c r="D23" s="198"/>
      <c r="E23" s="198"/>
      <c r="F23" s="198"/>
      <c r="G23" s="198"/>
      <c r="H23" s="198"/>
      <c r="I23" s="198"/>
      <c r="J23" s="198"/>
      <c r="K23" s="198"/>
      <c r="L23" s="198"/>
    </row>
    <row r="24" spans="2:12" x14ac:dyDescent="0.25">
      <c r="B24" s="198"/>
      <c r="C24" s="198"/>
      <c r="D24" s="198"/>
      <c r="E24" s="198"/>
      <c r="F24" s="198"/>
      <c r="G24" s="198"/>
      <c r="H24" s="198"/>
      <c r="I24" s="198"/>
      <c r="J24" s="198"/>
      <c r="K24" s="198"/>
      <c r="L24" s="198"/>
    </row>
    <row r="25" spans="2:12" x14ac:dyDescent="0.25">
      <c r="B25" s="198"/>
      <c r="C25" s="198"/>
      <c r="D25" s="198"/>
      <c r="E25" s="198"/>
      <c r="F25" s="198"/>
      <c r="G25" s="198"/>
      <c r="H25" s="198"/>
      <c r="I25" s="198"/>
      <c r="J25" s="198"/>
      <c r="K25" s="198"/>
      <c r="L25" s="198"/>
    </row>
    <row r="26" spans="2:12" x14ac:dyDescent="0.25">
      <c r="B26" s="202" t="s">
        <v>855</v>
      </c>
      <c r="C26" s="198"/>
      <c r="D26" s="198"/>
      <c r="E26" s="198"/>
      <c r="F26" s="198"/>
      <c r="G26" s="198"/>
      <c r="H26" s="198"/>
      <c r="I26" s="198"/>
      <c r="J26" s="198"/>
      <c r="K26" s="198"/>
      <c r="L26" s="198"/>
    </row>
    <row r="27" spans="2:12" x14ac:dyDescent="0.25"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</row>
    <row r="28" spans="2:12" x14ac:dyDescent="0.25">
      <c r="B28" s="198"/>
      <c r="C28" s="198"/>
      <c r="D28" s="198"/>
      <c r="E28" s="198"/>
      <c r="F28" s="198"/>
      <c r="G28" s="198"/>
      <c r="H28" s="198"/>
      <c r="I28" s="198"/>
      <c r="J28" s="198"/>
      <c r="K28" s="198"/>
      <c r="L28" s="198"/>
    </row>
    <row r="29" spans="2:12" x14ac:dyDescent="0.25">
      <c r="B29" s="198"/>
      <c r="C29" s="198"/>
      <c r="D29" s="198"/>
      <c r="E29" s="198"/>
      <c r="F29" s="198"/>
      <c r="G29" s="198"/>
      <c r="H29" s="198"/>
      <c r="I29" s="198"/>
      <c r="J29" s="198"/>
      <c r="K29" s="198"/>
      <c r="L29" s="198"/>
    </row>
    <row r="30" spans="2:12" x14ac:dyDescent="0.25">
      <c r="B30" s="198"/>
      <c r="C30" s="198"/>
      <c r="D30" s="198"/>
      <c r="E30" s="198"/>
      <c r="F30" s="198"/>
      <c r="G30" s="198"/>
      <c r="H30" s="198"/>
      <c r="I30" s="198"/>
      <c r="J30" s="198"/>
      <c r="K30" s="198"/>
      <c r="L30" s="198"/>
    </row>
    <row r="31" spans="2:12" x14ac:dyDescent="0.25">
      <c r="B31" s="198"/>
      <c r="C31" s="198"/>
      <c r="D31" s="198"/>
      <c r="E31" s="198"/>
      <c r="F31" s="198"/>
      <c r="G31" s="198"/>
      <c r="H31" s="198"/>
      <c r="I31" s="198"/>
      <c r="J31" s="198"/>
      <c r="K31" s="198"/>
      <c r="L31" s="198"/>
    </row>
    <row r="32" spans="2:12" x14ac:dyDescent="0.25">
      <c r="B32" s="198"/>
      <c r="C32" s="198"/>
      <c r="D32" s="198"/>
      <c r="E32" s="198"/>
      <c r="F32" s="198"/>
      <c r="G32" s="198"/>
      <c r="H32" s="198"/>
      <c r="I32" s="198"/>
      <c r="J32" s="198"/>
      <c r="K32" s="198"/>
      <c r="L32" s="198"/>
    </row>
    <row r="33" spans="2:12" x14ac:dyDescent="0.25">
      <c r="B33" s="198"/>
      <c r="C33" s="198"/>
      <c r="D33" s="198"/>
      <c r="E33" s="198"/>
      <c r="F33" s="198"/>
      <c r="G33" s="198"/>
      <c r="H33" s="198"/>
      <c r="I33" s="198"/>
      <c r="J33" s="198"/>
      <c r="K33" s="198"/>
      <c r="L33" s="198"/>
    </row>
    <row r="34" spans="2:12" x14ac:dyDescent="0.25">
      <c r="B34" s="198"/>
      <c r="C34" s="198"/>
      <c r="D34" s="198"/>
      <c r="E34" s="198"/>
      <c r="F34" s="198"/>
      <c r="G34" s="198"/>
      <c r="H34" s="198"/>
      <c r="I34" s="198"/>
      <c r="J34" s="198"/>
      <c r="K34" s="198"/>
      <c r="L34" s="198"/>
    </row>
    <row r="35" spans="2:12" x14ac:dyDescent="0.25">
      <c r="B35" s="198"/>
      <c r="C35" s="198"/>
      <c r="D35" s="198"/>
      <c r="E35" s="198"/>
      <c r="F35" s="198"/>
      <c r="G35" s="198"/>
      <c r="H35" s="198"/>
      <c r="I35" s="198"/>
      <c r="J35" s="198"/>
      <c r="K35" s="198"/>
      <c r="L35" s="198"/>
    </row>
    <row r="36" spans="2:12" x14ac:dyDescent="0.25">
      <c r="B36" s="198"/>
      <c r="C36" s="198"/>
      <c r="D36" s="198"/>
      <c r="E36" s="198"/>
      <c r="F36" s="198"/>
      <c r="G36" s="198"/>
      <c r="H36" s="198"/>
      <c r="I36" s="198"/>
      <c r="J36" s="198"/>
      <c r="K36" s="198"/>
      <c r="L36" s="198"/>
    </row>
    <row r="37" spans="2:12" x14ac:dyDescent="0.25">
      <c r="B37" s="198"/>
      <c r="C37" s="198"/>
      <c r="D37" s="198"/>
      <c r="E37" s="198"/>
      <c r="F37" s="198"/>
      <c r="G37" s="198"/>
      <c r="H37" s="198"/>
      <c r="I37" s="198"/>
      <c r="J37" s="198"/>
      <c r="K37" s="198"/>
      <c r="L37" s="198"/>
    </row>
    <row r="38" spans="2:12" x14ac:dyDescent="0.25">
      <c r="B38" s="198"/>
      <c r="C38" s="198"/>
      <c r="D38" s="198"/>
      <c r="E38" s="198"/>
      <c r="F38" s="198"/>
      <c r="G38" s="198"/>
      <c r="H38" s="198"/>
      <c r="I38" s="198"/>
      <c r="J38" s="198"/>
      <c r="K38" s="198"/>
      <c r="L38" s="198"/>
    </row>
    <row r="39" spans="2:12" x14ac:dyDescent="0.25">
      <c r="B39" s="198"/>
      <c r="C39" s="198"/>
      <c r="D39" s="198"/>
      <c r="E39" s="198"/>
      <c r="F39" s="198"/>
      <c r="G39" s="198"/>
      <c r="H39" s="198"/>
      <c r="I39" s="198"/>
      <c r="J39" s="198"/>
      <c r="K39" s="198"/>
      <c r="L39" s="198"/>
    </row>
    <row r="40" spans="2:12" x14ac:dyDescent="0.25">
      <c r="B40" s="198"/>
      <c r="C40" s="198"/>
      <c r="D40" s="198"/>
      <c r="E40" s="198"/>
      <c r="F40" s="198"/>
      <c r="G40" s="198"/>
      <c r="H40" s="198"/>
      <c r="I40" s="198"/>
      <c r="J40" s="198"/>
      <c r="K40" s="198"/>
      <c r="L40" s="198"/>
    </row>
    <row r="41" spans="2:12" x14ac:dyDescent="0.25">
      <c r="B41" s="198"/>
      <c r="C41" s="198"/>
      <c r="D41" s="198"/>
      <c r="E41" s="198"/>
      <c r="F41" s="198"/>
      <c r="G41" s="198"/>
      <c r="H41" s="198"/>
      <c r="I41" s="198"/>
      <c r="J41" s="198"/>
      <c r="K41" s="198"/>
      <c r="L41" s="198"/>
    </row>
    <row r="42" spans="2:12" x14ac:dyDescent="0.25">
      <c r="B42" s="198"/>
      <c r="C42" s="198"/>
      <c r="D42" s="198"/>
      <c r="E42" s="198"/>
      <c r="F42" s="198"/>
      <c r="G42" s="220"/>
      <c r="H42" s="220"/>
      <c r="I42" s="220"/>
      <c r="J42" s="220"/>
      <c r="K42" s="220"/>
      <c r="L42" s="220"/>
    </row>
    <row r="43" spans="2:12" x14ac:dyDescent="0.25">
      <c r="B43" s="198"/>
      <c r="C43" s="198"/>
      <c r="D43" s="198"/>
      <c r="E43" s="198"/>
      <c r="F43" s="198"/>
      <c r="G43" s="220"/>
      <c r="H43" s="220"/>
      <c r="I43" s="220"/>
      <c r="J43" s="220"/>
      <c r="K43" s="220"/>
      <c r="L43" s="220"/>
    </row>
    <row r="44" spans="2:12" x14ac:dyDescent="0.25">
      <c r="B44" s="198"/>
      <c r="C44" s="198"/>
      <c r="D44" s="198"/>
      <c r="E44" s="198"/>
      <c r="F44" s="198"/>
      <c r="G44" s="220"/>
      <c r="H44" s="220"/>
      <c r="I44" s="220"/>
      <c r="J44" s="220"/>
      <c r="K44" s="220"/>
      <c r="L44" s="220"/>
    </row>
    <row r="45" spans="2:12" x14ac:dyDescent="0.25">
      <c r="B45" s="680" t="s">
        <v>308</v>
      </c>
      <c r="C45" s="680"/>
      <c r="D45" s="680"/>
      <c r="E45" s="202"/>
      <c r="F45" s="202"/>
      <c r="G45" s="670"/>
      <c r="H45" s="670"/>
      <c r="I45" s="670"/>
      <c r="J45" s="670"/>
      <c r="K45" s="670"/>
      <c r="L45" s="670"/>
    </row>
    <row r="46" spans="2:12" x14ac:dyDescent="0.25">
      <c r="B46" s="671" t="s">
        <v>247</v>
      </c>
      <c r="C46" s="671"/>
      <c r="D46" s="671"/>
      <c r="E46" s="202"/>
      <c r="F46" s="202"/>
      <c r="G46" s="670"/>
      <c r="H46" s="670"/>
      <c r="I46" s="670"/>
      <c r="J46" s="670"/>
      <c r="K46" s="670"/>
      <c r="L46" s="670"/>
    </row>
    <row r="47" spans="2:12" x14ac:dyDescent="0.25">
      <c r="B47" s="198"/>
      <c r="C47" s="198"/>
      <c r="D47" s="198"/>
      <c r="E47" s="198"/>
      <c r="F47" s="198"/>
      <c r="G47" s="220"/>
      <c r="H47" s="220"/>
      <c r="I47" s="220"/>
      <c r="J47" s="220"/>
      <c r="K47" s="220"/>
      <c r="L47" s="220"/>
    </row>
    <row r="48" spans="2:12" x14ac:dyDescent="0.25">
      <c r="B48" s="198"/>
      <c r="C48" s="198"/>
      <c r="D48" s="198"/>
      <c r="E48" s="198"/>
      <c r="F48" s="198"/>
      <c r="G48" s="220"/>
      <c r="H48" s="220"/>
      <c r="I48" s="220"/>
      <c r="J48" s="220"/>
      <c r="K48" s="220"/>
      <c r="L48" s="220"/>
    </row>
    <row r="49" spans="2:12" x14ac:dyDescent="0.25">
      <c r="B49" s="198"/>
      <c r="C49" s="198"/>
      <c r="D49" s="198"/>
      <c r="E49" s="198"/>
      <c r="F49" s="198"/>
      <c r="G49" s="198"/>
      <c r="H49" s="198"/>
      <c r="I49" s="198"/>
      <c r="J49" s="198"/>
      <c r="K49" s="198"/>
      <c r="L49" s="198"/>
    </row>
  </sheetData>
  <mergeCells count="24">
    <mergeCell ref="B8:J8"/>
    <mergeCell ref="B2:K2"/>
    <mergeCell ref="B3:H3"/>
    <mergeCell ref="I3:K3"/>
    <mergeCell ref="B4:K4"/>
    <mergeCell ref="B5:K5"/>
    <mergeCell ref="B9:K9"/>
    <mergeCell ref="B10:F10"/>
    <mergeCell ref="B11:D11"/>
    <mergeCell ref="B12:D12"/>
    <mergeCell ref="E12:E18"/>
    <mergeCell ref="B13:D13"/>
    <mergeCell ref="B14:D14"/>
    <mergeCell ref="B15:D15"/>
    <mergeCell ref="B16:D16"/>
    <mergeCell ref="B17:D17"/>
    <mergeCell ref="B46:D46"/>
    <mergeCell ref="G46:L46"/>
    <mergeCell ref="B18:D18"/>
    <mergeCell ref="B19:D19"/>
    <mergeCell ref="E19:E20"/>
    <mergeCell ref="B20:D20"/>
    <mergeCell ref="B45:D45"/>
    <mergeCell ref="G45:L45"/>
  </mergeCells>
  <pageMargins left="0.511811024" right="0.511811024" top="0.78740157499999996" bottom="0.78740157499999996" header="0.31496062000000002" footer="0.31496062000000002"/>
  <pageSetup paperSize="9" scale="6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7"/>
  <sheetViews>
    <sheetView view="pageBreakPreview" topLeftCell="A13" zoomScaleNormal="100" zoomScaleSheetLayoutView="100" workbookViewId="0">
      <selection activeCell="B26" sqref="B26"/>
    </sheetView>
  </sheetViews>
  <sheetFormatPr defaultColWidth="8.85546875" defaultRowHeight="15" x14ac:dyDescent="0.25"/>
  <cols>
    <col min="1" max="1" width="8.85546875" style="182"/>
    <col min="2" max="2" width="44.42578125" style="182" customWidth="1"/>
    <col min="3" max="5" width="8.85546875" style="182"/>
    <col min="6" max="6" width="11.5703125" style="182" bestFit="1" customWidth="1"/>
    <col min="7" max="7" width="8.85546875" style="182"/>
    <col min="8" max="8" width="12.5703125" style="182" customWidth="1"/>
    <col min="9" max="9" width="8.85546875" style="182"/>
    <col min="10" max="11" width="10.28515625" style="182" customWidth="1"/>
    <col min="12" max="16384" width="8.85546875" style="182"/>
  </cols>
  <sheetData>
    <row r="1" spans="2:12" ht="30.75" customHeight="1" x14ac:dyDescent="0.25"/>
    <row r="2" spans="2:12" ht="35.25" customHeight="1" x14ac:dyDescent="0.25">
      <c r="B2" s="695" t="s">
        <v>496</v>
      </c>
      <c r="C2" s="695"/>
      <c r="D2" s="695"/>
      <c r="E2" s="695"/>
      <c r="F2" s="695"/>
      <c r="G2" s="695"/>
      <c r="H2" s="695"/>
      <c r="I2" s="695"/>
      <c r="J2" s="695"/>
      <c r="K2" s="695"/>
      <c r="L2" s="198"/>
    </row>
    <row r="3" spans="2:12" x14ac:dyDescent="0.25">
      <c r="B3" s="696" t="s">
        <v>634</v>
      </c>
      <c r="C3" s="696"/>
      <c r="D3" s="696"/>
      <c r="E3" s="696"/>
      <c r="F3" s="696"/>
      <c r="G3" s="696"/>
      <c r="H3" s="696"/>
      <c r="I3" s="697" t="s">
        <v>592</v>
      </c>
      <c r="J3" s="697"/>
      <c r="K3" s="697"/>
      <c r="L3" s="198"/>
    </row>
    <row r="4" spans="2:12" ht="18" customHeight="1" x14ac:dyDescent="0.25">
      <c r="B4" s="696" t="s">
        <v>472</v>
      </c>
      <c r="C4" s="696"/>
      <c r="D4" s="696"/>
      <c r="E4" s="696"/>
      <c r="F4" s="696"/>
      <c r="G4" s="696"/>
      <c r="H4" s="696"/>
      <c r="I4" s="696"/>
      <c r="J4" s="696"/>
      <c r="K4" s="696"/>
      <c r="L4" s="198"/>
    </row>
    <row r="5" spans="2:12" x14ac:dyDescent="0.25">
      <c r="B5" s="698"/>
      <c r="C5" s="698"/>
      <c r="D5" s="698"/>
      <c r="E5" s="698"/>
      <c r="F5" s="698"/>
      <c r="G5" s="698"/>
      <c r="H5" s="698"/>
      <c r="I5" s="698"/>
      <c r="J5" s="698"/>
      <c r="K5" s="698"/>
      <c r="L5" s="198"/>
    </row>
    <row r="6" spans="2:12" ht="29.25" x14ac:dyDescent="0.25">
      <c r="B6" s="218" t="s">
        <v>217</v>
      </c>
      <c r="C6" s="219" t="s">
        <v>192</v>
      </c>
      <c r="D6" s="219" t="s">
        <v>193</v>
      </c>
      <c r="E6" s="199" t="s">
        <v>194</v>
      </c>
      <c r="F6" s="199" t="s">
        <v>195</v>
      </c>
      <c r="G6" s="199" t="s">
        <v>196</v>
      </c>
      <c r="H6" s="199" t="s">
        <v>197</v>
      </c>
      <c r="I6" s="199" t="s">
        <v>198</v>
      </c>
      <c r="J6" s="199" t="s">
        <v>199</v>
      </c>
      <c r="K6" s="199" t="s">
        <v>200</v>
      </c>
      <c r="L6" s="198"/>
    </row>
    <row r="7" spans="2:12" ht="30" x14ac:dyDescent="0.25">
      <c r="B7" s="217" t="s">
        <v>483</v>
      </c>
      <c r="C7" s="195" t="s">
        <v>449</v>
      </c>
      <c r="D7" s="195" t="s">
        <v>484</v>
      </c>
      <c r="E7" s="196">
        <v>1</v>
      </c>
      <c r="F7" s="196">
        <v>1</v>
      </c>
      <c r="G7" s="196">
        <v>97</v>
      </c>
      <c r="H7" s="196">
        <v>0</v>
      </c>
      <c r="I7" s="196">
        <v>97</v>
      </c>
      <c r="J7" s="196" t="s">
        <v>201</v>
      </c>
      <c r="K7" s="196">
        <f t="shared" ref="K7" si="0">I7*E7</f>
        <v>97</v>
      </c>
      <c r="L7" s="198"/>
    </row>
    <row r="8" spans="2:12" ht="20.25" customHeight="1" x14ac:dyDescent="0.25">
      <c r="B8" s="681" t="s">
        <v>202</v>
      </c>
      <c r="C8" s="682"/>
      <c r="D8" s="682"/>
      <c r="E8" s="682"/>
      <c r="F8" s="682"/>
      <c r="G8" s="682"/>
      <c r="H8" s="682"/>
      <c r="I8" s="682"/>
      <c r="J8" s="683"/>
      <c r="K8" s="197">
        <f>SUM(K7:K7)</f>
        <v>97</v>
      </c>
      <c r="L8" s="198"/>
    </row>
    <row r="9" spans="2:12" x14ac:dyDescent="0.25">
      <c r="B9" s="684"/>
      <c r="C9" s="684"/>
      <c r="D9" s="684"/>
      <c r="E9" s="684"/>
      <c r="F9" s="684"/>
      <c r="G9" s="684"/>
      <c r="H9" s="684"/>
      <c r="I9" s="684"/>
      <c r="J9" s="684"/>
      <c r="K9" s="684"/>
      <c r="L9" s="198"/>
    </row>
    <row r="10" spans="2:12" x14ac:dyDescent="0.25">
      <c r="B10" s="685" t="s">
        <v>203</v>
      </c>
      <c r="C10" s="685"/>
      <c r="D10" s="685"/>
      <c r="E10" s="685"/>
      <c r="F10" s="685"/>
      <c r="G10" s="198"/>
      <c r="H10" s="198"/>
      <c r="I10" s="198"/>
      <c r="J10" s="198"/>
      <c r="K10" s="198"/>
      <c r="L10" s="198"/>
    </row>
    <row r="11" spans="2:12" ht="29.25" x14ac:dyDescent="0.25">
      <c r="B11" s="686" t="s">
        <v>204</v>
      </c>
      <c r="C11" s="687"/>
      <c r="D11" s="688"/>
      <c r="E11" s="199" t="s">
        <v>205</v>
      </c>
      <c r="F11" s="199" t="s">
        <v>206</v>
      </c>
      <c r="G11" s="198"/>
      <c r="H11" s="198"/>
      <c r="I11" s="198"/>
      <c r="J11" s="198"/>
      <c r="K11" s="198"/>
      <c r="L11" s="198"/>
    </row>
    <row r="12" spans="2:12" ht="17.25" customHeight="1" x14ac:dyDescent="0.25">
      <c r="B12" s="672" t="s">
        <v>207</v>
      </c>
      <c r="C12" s="673"/>
      <c r="D12" s="674"/>
      <c r="E12" s="689">
        <v>157.27000000000001</v>
      </c>
      <c r="F12" s="200"/>
      <c r="G12" s="198"/>
      <c r="H12" s="198"/>
      <c r="I12" s="198"/>
      <c r="J12" s="198"/>
      <c r="K12" s="198"/>
      <c r="L12" s="198"/>
    </row>
    <row r="13" spans="2:12" ht="18.75" customHeight="1" x14ac:dyDescent="0.25">
      <c r="B13" s="672" t="s">
        <v>208</v>
      </c>
      <c r="C13" s="673"/>
      <c r="D13" s="674"/>
      <c r="E13" s="690"/>
      <c r="F13" s="200">
        <f>K8</f>
        <v>97</v>
      </c>
      <c r="G13" s="198"/>
      <c r="H13" s="198"/>
      <c r="I13" s="198"/>
      <c r="J13" s="198"/>
      <c r="K13" s="198"/>
      <c r="L13" s="198"/>
    </row>
    <row r="14" spans="2:12" ht="18" customHeight="1" x14ac:dyDescent="0.25">
      <c r="B14" s="672" t="s">
        <v>209</v>
      </c>
      <c r="C14" s="673"/>
      <c r="D14" s="674"/>
      <c r="E14" s="690"/>
      <c r="F14" s="201">
        <v>0</v>
      </c>
      <c r="G14" s="198"/>
      <c r="H14" s="198"/>
      <c r="I14" s="198"/>
      <c r="J14" s="198"/>
      <c r="K14" s="198"/>
      <c r="L14" s="198"/>
    </row>
    <row r="15" spans="2:12" ht="16.5" customHeight="1" x14ac:dyDescent="0.25">
      <c r="B15" s="672" t="s">
        <v>210</v>
      </c>
      <c r="C15" s="673"/>
      <c r="D15" s="674"/>
      <c r="E15" s="690"/>
      <c r="F15" s="201">
        <v>0</v>
      </c>
      <c r="G15" s="198"/>
      <c r="H15" s="198"/>
      <c r="I15" s="198"/>
      <c r="J15" s="198"/>
      <c r="K15" s="198"/>
      <c r="L15" s="198"/>
    </row>
    <row r="16" spans="2:12" ht="18" customHeight="1" x14ac:dyDescent="0.25">
      <c r="B16" s="672" t="s">
        <v>211</v>
      </c>
      <c r="C16" s="673"/>
      <c r="D16" s="674"/>
      <c r="E16" s="690"/>
      <c r="F16" s="200">
        <f>F13</f>
        <v>97</v>
      </c>
      <c r="G16" s="198"/>
      <c r="H16" s="198"/>
      <c r="I16" s="198"/>
      <c r="J16" s="198"/>
      <c r="K16" s="198"/>
      <c r="L16" s="198"/>
    </row>
    <row r="17" spans="2:12" ht="16.5" customHeight="1" x14ac:dyDescent="0.25">
      <c r="B17" s="672" t="s">
        <v>212</v>
      </c>
      <c r="C17" s="673"/>
      <c r="D17" s="674"/>
      <c r="E17" s="690"/>
      <c r="F17" s="201">
        <v>0</v>
      </c>
      <c r="G17" s="198"/>
      <c r="H17" s="198"/>
      <c r="I17" s="198"/>
      <c r="J17" s="198"/>
      <c r="K17" s="198"/>
      <c r="L17" s="198"/>
    </row>
    <row r="18" spans="2:12" ht="19.5" customHeight="1" x14ac:dyDescent="0.25">
      <c r="B18" s="672" t="s">
        <v>213</v>
      </c>
      <c r="C18" s="673"/>
      <c r="D18" s="674"/>
      <c r="E18" s="691"/>
      <c r="F18" s="200">
        <f>F13+F17</f>
        <v>97</v>
      </c>
      <c r="G18" s="198"/>
      <c r="H18" s="198"/>
      <c r="I18" s="198"/>
      <c r="J18" s="198"/>
      <c r="K18" s="198"/>
      <c r="L18" s="198"/>
    </row>
    <row r="19" spans="2:12" ht="18" customHeight="1" x14ac:dyDescent="0.25">
      <c r="B19" s="672" t="s">
        <v>214</v>
      </c>
      <c r="C19" s="673"/>
      <c r="D19" s="674"/>
      <c r="E19" s="675">
        <v>0</v>
      </c>
      <c r="F19" s="200">
        <f>E19*F18</f>
        <v>0</v>
      </c>
      <c r="G19" s="198"/>
      <c r="H19" s="198"/>
      <c r="I19" s="198"/>
      <c r="J19" s="198"/>
      <c r="K19" s="198"/>
      <c r="L19" s="198"/>
    </row>
    <row r="20" spans="2:12" ht="22.5" customHeight="1" x14ac:dyDescent="0.25">
      <c r="B20" s="677" t="s">
        <v>215</v>
      </c>
      <c r="C20" s="678"/>
      <c r="D20" s="679"/>
      <c r="E20" s="676"/>
      <c r="F20" s="311">
        <f>F18+F19</f>
        <v>97</v>
      </c>
      <c r="G20" s="198"/>
      <c r="H20" s="198"/>
      <c r="I20" s="198"/>
      <c r="J20" s="198"/>
      <c r="K20" s="198"/>
      <c r="L20" s="198"/>
    </row>
    <row r="21" spans="2:12" x14ac:dyDescent="0.25">
      <c r="B21" s="198"/>
      <c r="C21" s="198"/>
      <c r="D21" s="198"/>
      <c r="E21" s="198"/>
      <c r="F21" s="198"/>
      <c r="G21" s="198"/>
      <c r="H21" s="198"/>
      <c r="I21" s="198"/>
      <c r="J21" s="198"/>
      <c r="K21" s="198"/>
      <c r="L21" s="198"/>
    </row>
    <row r="22" spans="2:12" x14ac:dyDescent="0.25">
      <c r="B22" s="198"/>
      <c r="C22" s="198"/>
      <c r="D22" s="198"/>
      <c r="E22" s="198"/>
      <c r="F22" s="198"/>
      <c r="G22" s="198"/>
      <c r="H22" s="198"/>
      <c r="I22" s="198"/>
      <c r="J22" s="198"/>
      <c r="K22" s="198"/>
      <c r="L22" s="198"/>
    </row>
    <row r="23" spans="2:12" x14ac:dyDescent="0.25">
      <c r="B23" s="198"/>
      <c r="C23" s="198"/>
      <c r="D23" s="198"/>
      <c r="E23" s="198"/>
      <c r="F23" s="198"/>
      <c r="G23" s="198"/>
      <c r="H23" s="198"/>
      <c r="I23" s="198"/>
      <c r="J23" s="198"/>
      <c r="K23" s="198"/>
      <c r="L23" s="198"/>
    </row>
    <row r="24" spans="2:12" x14ac:dyDescent="0.25">
      <c r="B24" s="198"/>
      <c r="C24" s="198"/>
      <c r="D24" s="198"/>
      <c r="E24" s="198"/>
      <c r="F24" s="198"/>
      <c r="G24" s="198"/>
      <c r="H24" s="198"/>
      <c r="I24" s="198"/>
      <c r="J24" s="198"/>
      <c r="K24" s="198"/>
      <c r="L24" s="198"/>
    </row>
    <row r="25" spans="2:12" x14ac:dyDescent="0.25">
      <c r="B25" s="198"/>
      <c r="C25" s="198"/>
      <c r="D25" s="198"/>
      <c r="E25" s="198"/>
      <c r="F25" s="198"/>
      <c r="G25" s="198"/>
      <c r="H25" s="198"/>
      <c r="I25" s="198"/>
      <c r="J25" s="198"/>
      <c r="K25" s="198"/>
      <c r="L25" s="198"/>
    </row>
    <row r="26" spans="2:12" x14ac:dyDescent="0.25">
      <c r="B26" s="202" t="s">
        <v>855</v>
      </c>
      <c r="C26" s="198"/>
      <c r="D26" s="198"/>
      <c r="E26" s="198"/>
      <c r="F26" s="198"/>
      <c r="G26" s="198"/>
      <c r="H26" s="198"/>
      <c r="I26" s="198"/>
      <c r="J26" s="198"/>
      <c r="K26" s="198"/>
      <c r="L26" s="198"/>
    </row>
    <row r="27" spans="2:12" x14ac:dyDescent="0.25"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</row>
    <row r="28" spans="2:12" x14ac:dyDescent="0.25">
      <c r="B28" s="198"/>
      <c r="C28" s="198"/>
      <c r="D28" s="198"/>
      <c r="E28" s="198"/>
      <c r="F28" s="198"/>
      <c r="G28" s="198"/>
      <c r="H28" s="198"/>
      <c r="I28" s="198"/>
      <c r="J28" s="198"/>
      <c r="K28" s="198"/>
      <c r="L28" s="198"/>
    </row>
    <row r="29" spans="2:12" x14ac:dyDescent="0.25">
      <c r="B29" s="198"/>
      <c r="C29" s="198"/>
      <c r="D29" s="198"/>
      <c r="E29" s="198"/>
      <c r="F29" s="198"/>
      <c r="G29" s="198"/>
      <c r="H29" s="198"/>
      <c r="I29" s="198"/>
      <c r="J29" s="198"/>
      <c r="K29" s="198"/>
      <c r="L29" s="198"/>
    </row>
    <row r="30" spans="2:12" x14ac:dyDescent="0.25">
      <c r="B30" s="198"/>
      <c r="C30" s="198"/>
      <c r="D30" s="198"/>
      <c r="E30" s="198"/>
      <c r="F30" s="198"/>
      <c r="G30" s="198"/>
      <c r="H30" s="198"/>
      <c r="I30" s="198"/>
      <c r="J30" s="198"/>
      <c r="K30" s="198"/>
      <c r="L30" s="198"/>
    </row>
    <row r="31" spans="2:12" x14ac:dyDescent="0.25">
      <c r="B31" s="198"/>
      <c r="C31" s="198"/>
      <c r="D31" s="198"/>
      <c r="E31" s="198"/>
      <c r="F31" s="198"/>
      <c r="G31" s="198"/>
      <c r="H31" s="198"/>
      <c r="I31" s="198"/>
      <c r="J31" s="198"/>
      <c r="K31" s="198"/>
      <c r="L31" s="198"/>
    </row>
    <row r="32" spans="2:12" x14ac:dyDescent="0.25">
      <c r="B32" s="198"/>
      <c r="C32" s="198"/>
      <c r="D32" s="198"/>
      <c r="E32" s="198"/>
      <c r="F32" s="198"/>
      <c r="G32" s="198"/>
      <c r="H32" s="198"/>
      <c r="I32" s="198"/>
      <c r="J32" s="198"/>
      <c r="K32" s="198"/>
      <c r="L32" s="198"/>
    </row>
    <row r="33" spans="2:12" x14ac:dyDescent="0.25">
      <c r="B33" s="198"/>
      <c r="C33" s="198"/>
      <c r="D33" s="198"/>
      <c r="E33" s="198"/>
      <c r="F33" s="198"/>
      <c r="G33" s="198"/>
      <c r="H33" s="198"/>
      <c r="I33" s="198"/>
      <c r="J33" s="198"/>
      <c r="K33" s="198"/>
      <c r="L33" s="198"/>
    </row>
    <row r="34" spans="2:12" x14ac:dyDescent="0.25">
      <c r="B34" s="198"/>
      <c r="C34" s="198"/>
      <c r="D34" s="198"/>
      <c r="E34" s="198"/>
      <c r="F34" s="198"/>
      <c r="G34" s="198"/>
      <c r="H34" s="198"/>
      <c r="I34" s="198"/>
      <c r="J34" s="198"/>
      <c r="K34" s="198"/>
      <c r="L34" s="198"/>
    </row>
    <row r="35" spans="2:12" x14ac:dyDescent="0.25">
      <c r="B35" s="198"/>
      <c r="C35" s="198"/>
      <c r="D35" s="198"/>
      <c r="E35" s="198"/>
      <c r="F35" s="198"/>
      <c r="G35" s="198"/>
      <c r="H35" s="198"/>
      <c r="I35" s="198"/>
      <c r="J35" s="198"/>
      <c r="K35" s="198"/>
      <c r="L35" s="198"/>
    </row>
    <row r="36" spans="2:12" x14ac:dyDescent="0.25">
      <c r="B36" s="198"/>
      <c r="C36" s="198"/>
      <c r="D36" s="198"/>
      <c r="E36" s="198"/>
      <c r="F36" s="198"/>
      <c r="G36" s="198"/>
      <c r="H36" s="198"/>
      <c r="I36" s="198"/>
      <c r="J36" s="198"/>
      <c r="K36" s="198"/>
      <c r="L36" s="198"/>
    </row>
    <row r="37" spans="2:12" x14ac:dyDescent="0.25">
      <c r="B37" s="198"/>
      <c r="C37" s="198"/>
      <c r="D37" s="198"/>
      <c r="E37" s="198"/>
      <c r="F37" s="198"/>
      <c r="G37" s="198"/>
      <c r="H37" s="198"/>
      <c r="I37" s="198"/>
      <c r="J37" s="198"/>
      <c r="K37" s="198"/>
      <c r="L37" s="198"/>
    </row>
    <row r="38" spans="2:12" x14ac:dyDescent="0.25">
      <c r="B38" s="198"/>
      <c r="C38" s="198"/>
      <c r="D38" s="198"/>
      <c r="E38" s="198"/>
      <c r="F38" s="198"/>
      <c r="G38" s="198"/>
      <c r="H38" s="198"/>
      <c r="I38" s="198"/>
      <c r="J38" s="198"/>
      <c r="K38" s="198"/>
      <c r="L38" s="198"/>
    </row>
    <row r="39" spans="2:12" x14ac:dyDescent="0.25">
      <c r="B39" s="198"/>
      <c r="C39" s="198"/>
      <c r="D39" s="198"/>
      <c r="E39" s="198"/>
      <c r="F39" s="198"/>
      <c r="G39" s="198"/>
      <c r="H39" s="198"/>
      <c r="I39" s="198"/>
      <c r="J39" s="198"/>
      <c r="K39" s="198"/>
      <c r="L39" s="198"/>
    </row>
    <row r="40" spans="2:12" x14ac:dyDescent="0.25">
      <c r="B40" s="198"/>
      <c r="C40" s="198"/>
      <c r="D40" s="198"/>
      <c r="E40" s="198"/>
      <c r="F40" s="198"/>
      <c r="G40" s="198"/>
      <c r="H40" s="198"/>
      <c r="I40" s="198"/>
      <c r="J40" s="198"/>
      <c r="K40" s="198"/>
      <c r="L40" s="198"/>
    </row>
    <row r="41" spans="2:12" x14ac:dyDescent="0.25">
      <c r="B41" s="198"/>
      <c r="C41" s="198"/>
      <c r="D41" s="198"/>
      <c r="E41" s="198"/>
      <c r="F41" s="198"/>
      <c r="G41" s="198"/>
      <c r="H41" s="198"/>
      <c r="I41" s="198"/>
      <c r="J41" s="198"/>
      <c r="K41" s="198"/>
      <c r="L41" s="198"/>
    </row>
    <row r="42" spans="2:12" x14ac:dyDescent="0.25">
      <c r="B42" s="198"/>
      <c r="C42" s="198"/>
      <c r="D42" s="198"/>
      <c r="E42" s="198"/>
      <c r="F42" s="198"/>
      <c r="G42" s="198"/>
      <c r="H42" s="198"/>
      <c r="I42" s="198"/>
      <c r="J42" s="198"/>
      <c r="K42" s="198"/>
      <c r="L42" s="198"/>
    </row>
    <row r="43" spans="2:12" x14ac:dyDescent="0.25">
      <c r="B43" s="198"/>
      <c r="C43" s="198"/>
      <c r="D43" s="198"/>
      <c r="E43" s="198"/>
      <c r="F43" s="198"/>
      <c r="G43" s="198"/>
      <c r="H43" s="198"/>
      <c r="I43" s="198"/>
      <c r="J43" s="198"/>
      <c r="K43" s="198"/>
      <c r="L43" s="198"/>
    </row>
    <row r="44" spans="2:12" x14ac:dyDescent="0.25">
      <c r="B44" s="198"/>
      <c r="C44" s="198"/>
      <c r="D44" s="198"/>
      <c r="E44" s="198"/>
      <c r="F44" s="198"/>
      <c r="G44" s="220"/>
      <c r="H44" s="220"/>
      <c r="I44" s="220"/>
      <c r="J44" s="220"/>
      <c r="K44" s="220"/>
      <c r="L44" s="220"/>
    </row>
    <row r="45" spans="2:12" x14ac:dyDescent="0.25">
      <c r="B45" s="680" t="s">
        <v>308</v>
      </c>
      <c r="C45" s="680"/>
      <c r="D45" s="680"/>
      <c r="E45" s="202"/>
      <c r="F45" s="202"/>
      <c r="G45" s="670"/>
      <c r="H45" s="670"/>
      <c r="I45" s="670"/>
      <c r="J45" s="670"/>
      <c r="K45" s="670"/>
      <c r="L45" s="670"/>
    </row>
    <row r="46" spans="2:12" x14ac:dyDescent="0.25">
      <c r="B46" s="671" t="s">
        <v>247</v>
      </c>
      <c r="C46" s="671"/>
      <c r="D46" s="671"/>
      <c r="E46" s="202"/>
      <c r="F46" s="202"/>
      <c r="G46" s="670"/>
      <c r="H46" s="670"/>
      <c r="I46" s="670"/>
      <c r="J46" s="670"/>
      <c r="K46" s="670"/>
      <c r="L46" s="670"/>
    </row>
    <row r="47" spans="2:12" x14ac:dyDescent="0.25">
      <c r="G47" s="22"/>
      <c r="H47" s="22"/>
      <c r="I47" s="22"/>
      <c r="J47" s="22"/>
      <c r="K47" s="22"/>
      <c r="L47" s="22"/>
    </row>
  </sheetData>
  <mergeCells count="24">
    <mergeCell ref="B8:J8"/>
    <mergeCell ref="B2:K2"/>
    <mergeCell ref="B3:H3"/>
    <mergeCell ref="I3:K3"/>
    <mergeCell ref="B4:K4"/>
    <mergeCell ref="B5:K5"/>
    <mergeCell ref="B9:K9"/>
    <mergeCell ref="B10:F10"/>
    <mergeCell ref="B11:D11"/>
    <mergeCell ref="B12:D12"/>
    <mergeCell ref="E12:E18"/>
    <mergeCell ref="B13:D13"/>
    <mergeCell ref="B14:D14"/>
    <mergeCell ref="B15:D15"/>
    <mergeCell ref="B16:D16"/>
    <mergeCell ref="B17:D17"/>
    <mergeCell ref="B46:D46"/>
    <mergeCell ref="G46:L46"/>
    <mergeCell ref="B18:D18"/>
    <mergeCell ref="B19:D19"/>
    <mergeCell ref="E19:E20"/>
    <mergeCell ref="B20:D20"/>
    <mergeCell ref="B45:D45"/>
    <mergeCell ref="G45:L45"/>
  </mergeCells>
  <pageMargins left="0.511811024" right="0.511811024" top="0.78740157499999996" bottom="0.78740157499999996" header="0.31496062000000002" footer="0.31496062000000002"/>
  <pageSetup paperSize="9" scale="6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5"/>
  <sheetViews>
    <sheetView view="pageBreakPreview" topLeftCell="A16" zoomScaleNormal="100" zoomScaleSheetLayoutView="100" workbookViewId="0">
      <selection activeCell="B28" sqref="B28"/>
    </sheetView>
  </sheetViews>
  <sheetFormatPr defaultColWidth="8.85546875" defaultRowHeight="15" x14ac:dyDescent="0.25"/>
  <cols>
    <col min="1" max="1" width="8.85546875" style="182"/>
    <col min="2" max="2" width="44.42578125" style="182" customWidth="1"/>
    <col min="3" max="3" width="8.85546875" style="182"/>
    <col min="4" max="4" width="7.5703125" style="182" customWidth="1"/>
    <col min="5" max="5" width="10.7109375" style="182" customWidth="1"/>
    <col min="6" max="6" width="11.5703125" style="182" bestFit="1" customWidth="1"/>
    <col min="7" max="7" width="8.85546875" style="182"/>
    <col min="8" max="8" width="12.5703125" style="182" customWidth="1"/>
    <col min="9" max="9" width="8.85546875" style="182"/>
    <col min="10" max="11" width="10.28515625" style="182" customWidth="1"/>
    <col min="12" max="16384" width="8.85546875" style="182"/>
  </cols>
  <sheetData>
    <row r="1" spans="2:11" ht="35.25" customHeight="1" x14ac:dyDescent="0.25"/>
    <row r="2" spans="2:11" ht="47.25" customHeight="1" x14ac:dyDescent="0.25">
      <c r="B2" s="695" t="s">
        <v>594</v>
      </c>
      <c r="C2" s="695"/>
      <c r="D2" s="695"/>
      <c r="E2" s="695"/>
      <c r="F2" s="695"/>
      <c r="G2" s="695"/>
      <c r="H2" s="695"/>
      <c r="I2" s="695"/>
      <c r="J2" s="695"/>
      <c r="K2" s="695"/>
    </row>
    <row r="3" spans="2:11" ht="18" customHeight="1" x14ac:dyDescent="0.25">
      <c r="B3" s="700" t="s">
        <v>635</v>
      </c>
      <c r="C3" s="700"/>
      <c r="D3" s="700"/>
      <c r="E3" s="700"/>
      <c r="F3" s="700"/>
      <c r="G3" s="700"/>
      <c r="H3" s="700"/>
      <c r="I3" s="697" t="s">
        <v>486</v>
      </c>
      <c r="J3" s="697"/>
      <c r="K3" s="697"/>
    </row>
    <row r="4" spans="2:11" x14ac:dyDescent="0.25">
      <c r="B4" s="696" t="s">
        <v>616</v>
      </c>
      <c r="C4" s="696"/>
      <c r="D4" s="696"/>
      <c r="E4" s="696"/>
      <c r="F4" s="696"/>
      <c r="G4" s="696"/>
      <c r="H4" s="696"/>
      <c r="I4" s="696"/>
      <c r="J4" s="696"/>
      <c r="K4" s="696"/>
    </row>
    <row r="5" spans="2:11" x14ac:dyDescent="0.25">
      <c r="B5" s="698"/>
      <c r="C5" s="698"/>
      <c r="D5" s="698"/>
      <c r="E5" s="698"/>
      <c r="F5" s="698"/>
      <c r="G5" s="698"/>
      <c r="H5" s="698"/>
      <c r="I5" s="698"/>
      <c r="J5" s="698"/>
      <c r="K5" s="698"/>
    </row>
    <row r="6" spans="2:11" ht="28.5" x14ac:dyDescent="0.25">
      <c r="B6" s="188" t="s">
        <v>473</v>
      </c>
      <c r="C6" s="189" t="s">
        <v>192</v>
      </c>
      <c r="D6" s="189" t="s">
        <v>193</v>
      </c>
      <c r="E6" s="189" t="s">
        <v>194</v>
      </c>
      <c r="F6" s="189" t="s">
        <v>195</v>
      </c>
      <c r="G6" s="189" t="s">
        <v>196</v>
      </c>
      <c r="H6" s="189" t="s">
        <v>197</v>
      </c>
      <c r="I6" s="189" t="s">
        <v>198</v>
      </c>
      <c r="J6" s="189" t="s">
        <v>199</v>
      </c>
      <c r="K6" s="189" t="s">
        <v>200</v>
      </c>
    </row>
    <row r="7" spans="2:11" ht="20.25" customHeight="1" x14ac:dyDescent="0.25">
      <c r="B7" s="344" t="s">
        <v>476</v>
      </c>
      <c r="C7" s="191" t="s">
        <v>474</v>
      </c>
      <c r="D7" s="191" t="s">
        <v>847</v>
      </c>
      <c r="E7" s="192">
        <v>4</v>
      </c>
      <c r="F7" s="222">
        <v>1</v>
      </c>
      <c r="G7" s="192">
        <v>23.17</v>
      </c>
      <c r="H7" s="192"/>
      <c r="I7" s="192">
        <v>23.17</v>
      </c>
      <c r="J7" s="192" t="s">
        <v>201</v>
      </c>
      <c r="K7" s="193">
        <f t="shared" ref="K7:K11" si="0">I7*E7</f>
        <v>92.68</v>
      </c>
    </row>
    <row r="8" spans="2:11" x14ac:dyDescent="0.25">
      <c r="B8" s="699" t="s">
        <v>489</v>
      </c>
      <c r="C8" s="699"/>
      <c r="D8" s="699"/>
      <c r="E8" s="699"/>
      <c r="F8" s="699"/>
      <c r="G8" s="699"/>
      <c r="H8" s="699"/>
      <c r="I8" s="699"/>
      <c r="J8" s="699"/>
      <c r="K8" s="193">
        <f>SUM(K7:K7)</f>
        <v>92.68</v>
      </c>
    </row>
    <row r="9" spans="2:11" x14ac:dyDescent="0.25">
      <c r="B9" s="701"/>
      <c r="C9" s="702"/>
      <c r="D9" s="702"/>
      <c r="E9" s="702"/>
      <c r="F9" s="702"/>
      <c r="G9" s="702"/>
      <c r="H9" s="702"/>
      <c r="I9" s="702"/>
      <c r="J9" s="702"/>
      <c r="K9" s="703"/>
    </row>
    <row r="10" spans="2:11" ht="28.5" x14ac:dyDescent="0.25">
      <c r="B10" s="188" t="s">
        <v>217</v>
      </c>
      <c r="C10" s="189" t="s">
        <v>192</v>
      </c>
      <c r="D10" s="189" t="s">
        <v>193</v>
      </c>
      <c r="E10" s="189" t="s">
        <v>194</v>
      </c>
      <c r="F10" s="189" t="s">
        <v>195</v>
      </c>
      <c r="G10" s="189" t="s">
        <v>196</v>
      </c>
      <c r="H10" s="189" t="s">
        <v>197</v>
      </c>
      <c r="I10" s="189" t="s">
        <v>198</v>
      </c>
      <c r="J10" s="189" t="s">
        <v>199</v>
      </c>
      <c r="K10" s="189" t="s">
        <v>200</v>
      </c>
    </row>
    <row r="11" spans="2:11" ht="34.15" customHeight="1" x14ac:dyDescent="0.25">
      <c r="B11" s="194" t="s">
        <v>490</v>
      </c>
      <c r="C11" s="195" t="s">
        <v>262</v>
      </c>
      <c r="D11" s="195" t="s">
        <v>240</v>
      </c>
      <c r="E11" s="196">
        <v>1</v>
      </c>
      <c r="F11" s="196">
        <v>1</v>
      </c>
      <c r="G11" s="196">
        <v>350</v>
      </c>
      <c r="H11" s="196">
        <v>0</v>
      </c>
      <c r="I11" s="196">
        <v>350</v>
      </c>
      <c r="J11" s="196" t="s">
        <v>201</v>
      </c>
      <c r="K11" s="196">
        <f t="shared" si="0"/>
        <v>350</v>
      </c>
    </row>
    <row r="12" spans="2:11" ht="18.75" customHeight="1" x14ac:dyDescent="0.25">
      <c r="B12" s="681" t="s">
        <v>202</v>
      </c>
      <c r="C12" s="682"/>
      <c r="D12" s="682"/>
      <c r="E12" s="682"/>
      <c r="F12" s="682"/>
      <c r="G12" s="682"/>
      <c r="H12" s="682"/>
      <c r="I12" s="682"/>
      <c r="J12" s="683"/>
      <c r="K12" s="197">
        <f>SUM(K11:K11)</f>
        <v>350</v>
      </c>
    </row>
    <row r="13" spans="2:11" ht="18" customHeight="1" x14ac:dyDescent="0.25">
      <c r="B13" s="684"/>
      <c r="C13" s="684"/>
      <c r="D13" s="684"/>
      <c r="E13" s="684"/>
      <c r="F13" s="684"/>
      <c r="G13" s="684"/>
      <c r="H13" s="684"/>
      <c r="I13" s="684"/>
      <c r="J13" s="684"/>
      <c r="K13" s="684"/>
    </row>
    <row r="14" spans="2:11" ht="16.5" customHeight="1" x14ac:dyDescent="0.25">
      <c r="B14" s="685" t="s">
        <v>203</v>
      </c>
      <c r="C14" s="685"/>
      <c r="D14" s="685"/>
      <c r="E14" s="685"/>
      <c r="F14" s="685"/>
      <c r="G14" s="198"/>
      <c r="H14" s="198"/>
      <c r="I14" s="198"/>
      <c r="J14" s="198"/>
      <c r="K14" s="198"/>
    </row>
    <row r="15" spans="2:11" ht="39" customHeight="1" x14ac:dyDescent="0.25">
      <c r="B15" s="686" t="s">
        <v>204</v>
      </c>
      <c r="C15" s="687"/>
      <c r="D15" s="688"/>
      <c r="E15" s="199" t="s">
        <v>205</v>
      </c>
      <c r="F15" s="199" t="s">
        <v>206</v>
      </c>
      <c r="G15" s="198"/>
      <c r="H15" s="198"/>
      <c r="I15" s="198"/>
      <c r="J15" s="198"/>
      <c r="K15" s="198"/>
    </row>
    <row r="16" spans="2:11" ht="16.5" customHeight="1" x14ac:dyDescent="0.25">
      <c r="B16" s="672" t="s">
        <v>207</v>
      </c>
      <c r="C16" s="673"/>
      <c r="D16" s="674"/>
      <c r="E16" s="689">
        <v>157.27000000000001</v>
      </c>
      <c r="F16" s="200">
        <f>K8</f>
        <v>92.68</v>
      </c>
      <c r="G16" s="198"/>
      <c r="H16" s="198"/>
      <c r="I16" s="198"/>
      <c r="J16" s="198"/>
      <c r="K16" s="198"/>
    </row>
    <row r="17" spans="2:11" ht="19.5" customHeight="1" x14ac:dyDescent="0.25">
      <c r="B17" s="672" t="s">
        <v>208</v>
      </c>
      <c r="C17" s="673"/>
      <c r="D17" s="674"/>
      <c r="E17" s="690"/>
      <c r="F17" s="200">
        <f>K12</f>
        <v>350</v>
      </c>
      <c r="G17" s="198"/>
      <c r="H17" s="198"/>
      <c r="I17" s="198"/>
      <c r="J17" s="198"/>
      <c r="K17" s="198"/>
    </row>
    <row r="18" spans="2:11" ht="18" customHeight="1" x14ac:dyDescent="0.25">
      <c r="B18" s="672" t="s">
        <v>209</v>
      </c>
      <c r="C18" s="673"/>
      <c r="D18" s="674"/>
      <c r="E18" s="690"/>
      <c r="F18" s="201">
        <v>0</v>
      </c>
      <c r="G18" s="198"/>
      <c r="H18" s="198"/>
      <c r="I18" s="198"/>
      <c r="J18" s="198"/>
      <c r="K18" s="198"/>
    </row>
    <row r="19" spans="2:11" ht="22.5" customHeight="1" x14ac:dyDescent="0.25">
      <c r="B19" s="672" t="s">
        <v>210</v>
      </c>
      <c r="C19" s="673"/>
      <c r="D19" s="674"/>
      <c r="E19" s="690"/>
      <c r="F19" s="201">
        <v>1</v>
      </c>
      <c r="G19" s="198"/>
      <c r="H19" s="198"/>
      <c r="I19" s="198"/>
      <c r="J19" s="198"/>
      <c r="K19" s="198"/>
    </row>
    <row r="20" spans="2:11" x14ac:dyDescent="0.25">
      <c r="B20" s="672" t="s">
        <v>211</v>
      </c>
      <c r="C20" s="673"/>
      <c r="D20" s="674"/>
      <c r="E20" s="690"/>
      <c r="F20" s="200">
        <f>F16+F18</f>
        <v>92.68</v>
      </c>
      <c r="G20" s="198"/>
      <c r="H20" s="198"/>
      <c r="I20" s="198"/>
      <c r="J20" s="198"/>
      <c r="K20" s="198"/>
    </row>
    <row r="21" spans="2:11" x14ac:dyDescent="0.25">
      <c r="B21" s="672" t="s">
        <v>212</v>
      </c>
      <c r="C21" s="673"/>
      <c r="D21" s="674"/>
      <c r="E21" s="690"/>
      <c r="F21" s="200">
        <f>(F16/F19)+(F18/F19)</f>
        <v>92.68</v>
      </c>
      <c r="G21" s="198"/>
      <c r="H21" s="198"/>
      <c r="I21" s="198"/>
      <c r="J21" s="198"/>
      <c r="K21" s="198"/>
    </row>
    <row r="22" spans="2:11" x14ac:dyDescent="0.25">
      <c r="B22" s="672" t="s">
        <v>213</v>
      </c>
      <c r="C22" s="673"/>
      <c r="D22" s="674"/>
      <c r="E22" s="691"/>
      <c r="F22" s="200">
        <f>F17+F21</f>
        <v>442.68</v>
      </c>
      <c r="G22" s="198"/>
      <c r="H22" s="198"/>
      <c r="I22" s="198"/>
      <c r="J22" s="198"/>
      <c r="K22" s="198"/>
    </row>
    <row r="23" spans="2:11" x14ac:dyDescent="0.25">
      <c r="B23" s="672" t="s">
        <v>214</v>
      </c>
      <c r="C23" s="673"/>
      <c r="D23" s="674"/>
      <c r="E23" s="675">
        <v>0</v>
      </c>
      <c r="F23" s="200">
        <f>E23*F22</f>
        <v>0</v>
      </c>
      <c r="G23" s="198"/>
      <c r="H23" s="198"/>
      <c r="I23" s="198"/>
      <c r="J23" s="198"/>
      <c r="K23" s="198"/>
    </row>
    <row r="24" spans="2:11" x14ac:dyDescent="0.25">
      <c r="B24" s="707" t="s">
        <v>215</v>
      </c>
      <c r="C24" s="708"/>
      <c r="D24" s="709"/>
      <c r="E24" s="676"/>
      <c r="F24" s="312">
        <f>F22+F23</f>
        <v>442.68</v>
      </c>
      <c r="G24" s="198"/>
      <c r="H24" s="198"/>
      <c r="I24" s="198"/>
      <c r="J24" s="198"/>
      <c r="K24" s="198"/>
    </row>
    <row r="25" spans="2:11" x14ac:dyDescent="0.25">
      <c r="B25" s="198"/>
      <c r="C25" s="198"/>
      <c r="D25" s="198"/>
      <c r="E25" s="198"/>
      <c r="F25" s="198"/>
      <c r="G25" s="198"/>
      <c r="H25" s="198"/>
      <c r="I25" s="198"/>
      <c r="J25" s="198"/>
      <c r="K25" s="198"/>
    </row>
    <row r="26" spans="2:11" x14ac:dyDescent="0.25">
      <c r="B26" s="198"/>
      <c r="C26" s="198"/>
      <c r="D26" s="198"/>
      <c r="E26" s="198"/>
      <c r="F26" s="198"/>
      <c r="G26" s="198"/>
      <c r="H26" s="198"/>
      <c r="I26" s="198"/>
      <c r="J26" s="198"/>
      <c r="K26" s="198"/>
    </row>
    <row r="27" spans="2:11" x14ac:dyDescent="0.25">
      <c r="B27" s="198"/>
      <c r="C27" s="198"/>
      <c r="D27" s="198"/>
      <c r="E27" s="198"/>
      <c r="F27" s="198"/>
      <c r="G27" s="198"/>
      <c r="H27" s="198"/>
      <c r="I27" s="198"/>
      <c r="J27" s="198"/>
      <c r="K27" s="198"/>
    </row>
    <row r="28" spans="2:11" x14ac:dyDescent="0.25">
      <c r="B28" s="202" t="s">
        <v>855</v>
      </c>
      <c r="C28" s="198"/>
      <c r="D28" s="198"/>
      <c r="E28" s="198"/>
      <c r="F28" s="198"/>
      <c r="G28" s="198"/>
      <c r="H28" s="198"/>
      <c r="I28" s="198"/>
      <c r="J28" s="198"/>
      <c r="K28" s="198"/>
    </row>
    <row r="42" spans="2:12" x14ac:dyDescent="0.25">
      <c r="G42" s="22"/>
      <c r="H42" s="22"/>
      <c r="I42" s="22"/>
      <c r="J42" s="22"/>
      <c r="K42" s="22"/>
      <c r="L42" s="22"/>
    </row>
    <row r="43" spans="2:12" x14ac:dyDescent="0.25">
      <c r="G43" s="22"/>
      <c r="H43" s="22"/>
      <c r="I43" s="22"/>
      <c r="J43" s="22"/>
      <c r="K43" s="22"/>
      <c r="L43" s="22"/>
    </row>
    <row r="44" spans="2:12" x14ac:dyDescent="0.25">
      <c r="B44" s="704" t="s">
        <v>308</v>
      </c>
      <c r="C44" s="704"/>
      <c r="D44" s="704"/>
      <c r="E44" s="187"/>
      <c r="F44" s="187"/>
      <c r="G44" s="705"/>
      <c r="H44" s="705"/>
      <c r="I44" s="705"/>
      <c r="J44" s="705"/>
      <c r="K44" s="705"/>
      <c r="L44" s="705"/>
    </row>
    <row r="45" spans="2:12" x14ac:dyDescent="0.25">
      <c r="B45" s="706" t="s">
        <v>247</v>
      </c>
      <c r="C45" s="706"/>
      <c r="D45" s="706"/>
      <c r="E45" s="187"/>
      <c r="F45" s="187"/>
      <c r="G45" s="706"/>
      <c r="H45" s="706"/>
      <c r="I45" s="706"/>
      <c r="J45" s="706"/>
      <c r="K45" s="706"/>
      <c r="L45" s="706"/>
    </row>
  </sheetData>
  <mergeCells count="26">
    <mergeCell ref="B8:J8"/>
    <mergeCell ref="B2:K2"/>
    <mergeCell ref="B3:H3"/>
    <mergeCell ref="I3:K3"/>
    <mergeCell ref="B4:K4"/>
    <mergeCell ref="B5:K5"/>
    <mergeCell ref="B16:D16"/>
    <mergeCell ref="E16:E22"/>
    <mergeCell ref="B17:D17"/>
    <mergeCell ref="B18:D18"/>
    <mergeCell ref="B19:D19"/>
    <mergeCell ref="B9:K9"/>
    <mergeCell ref="B12:J12"/>
    <mergeCell ref="B13:K13"/>
    <mergeCell ref="B14:F14"/>
    <mergeCell ref="B15:D15"/>
    <mergeCell ref="B44:D44"/>
    <mergeCell ref="G44:L44"/>
    <mergeCell ref="B45:D45"/>
    <mergeCell ref="G45:L45"/>
    <mergeCell ref="B20:D20"/>
    <mergeCell ref="B21:D21"/>
    <mergeCell ref="B22:D22"/>
    <mergeCell ref="B23:D23"/>
    <mergeCell ref="E23:E24"/>
    <mergeCell ref="B24:D24"/>
  </mergeCells>
  <pageMargins left="0.511811024" right="0.511811024" top="0.78740157499999996" bottom="0.78740157499999996" header="0.31496062000000002" footer="0.31496062000000002"/>
  <pageSetup paperSize="9" scale="6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4"/>
  <sheetViews>
    <sheetView view="pageBreakPreview" topLeftCell="A13" zoomScaleNormal="100" zoomScaleSheetLayoutView="100" workbookViewId="0">
      <selection activeCell="B31" sqref="B31"/>
    </sheetView>
  </sheetViews>
  <sheetFormatPr defaultColWidth="8.85546875" defaultRowHeight="15" x14ac:dyDescent="0.25"/>
  <cols>
    <col min="1" max="1" width="8.85546875" style="182"/>
    <col min="2" max="2" width="44.42578125" style="182" customWidth="1"/>
    <col min="3" max="5" width="8.85546875" style="182"/>
    <col min="6" max="6" width="11.5703125" style="182" bestFit="1" customWidth="1"/>
    <col min="7" max="7" width="8.85546875" style="182"/>
    <col min="8" max="8" width="12.5703125" style="182" customWidth="1"/>
    <col min="9" max="9" width="8.85546875" style="182"/>
    <col min="10" max="11" width="10.28515625" style="182" customWidth="1"/>
    <col min="12" max="16384" width="8.85546875" style="182"/>
  </cols>
  <sheetData>
    <row r="1" spans="2:12" ht="30.75" customHeight="1" x14ac:dyDescent="0.25"/>
    <row r="2" spans="2:12" ht="35.25" customHeight="1" x14ac:dyDescent="0.25">
      <c r="B2" s="695" t="s">
        <v>597</v>
      </c>
      <c r="C2" s="695"/>
      <c r="D2" s="695"/>
      <c r="E2" s="695"/>
      <c r="F2" s="695"/>
      <c r="G2" s="695"/>
      <c r="H2" s="695"/>
      <c r="I2" s="695"/>
      <c r="J2" s="695"/>
      <c r="K2" s="695"/>
      <c r="L2" s="198"/>
    </row>
    <row r="3" spans="2:12" ht="47.25" customHeight="1" x14ac:dyDescent="0.25">
      <c r="B3" s="696" t="s">
        <v>636</v>
      </c>
      <c r="C3" s="696"/>
      <c r="D3" s="696"/>
      <c r="E3" s="696"/>
      <c r="F3" s="696"/>
      <c r="G3" s="696"/>
      <c r="H3" s="696"/>
      <c r="I3" s="697" t="s">
        <v>592</v>
      </c>
      <c r="J3" s="697"/>
      <c r="K3" s="697"/>
      <c r="L3" s="198"/>
    </row>
    <row r="4" spans="2:12" ht="18" customHeight="1" x14ac:dyDescent="0.25">
      <c r="B4" s="696" t="s">
        <v>593</v>
      </c>
      <c r="C4" s="696"/>
      <c r="D4" s="696"/>
      <c r="E4" s="696"/>
      <c r="F4" s="696"/>
      <c r="G4" s="696"/>
      <c r="H4" s="696"/>
      <c r="I4" s="696"/>
      <c r="J4" s="696"/>
      <c r="K4" s="696"/>
      <c r="L4" s="198"/>
    </row>
    <row r="5" spans="2:12" x14ac:dyDescent="0.25">
      <c r="B5" s="698"/>
      <c r="C5" s="698"/>
      <c r="D5" s="698"/>
      <c r="E5" s="698"/>
      <c r="F5" s="698"/>
      <c r="G5" s="698"/>
      <c r="H5" s="698"/>
      <c r="I5" s="698"/>
      <c r="J5" s="698"/>
      <c r="K5" s="698"/>
      <c r="L5" s="198"/>
    </row>
    <row r="6" spans="2:12" ht="29.25" x14ac:dyDescent="0.25">
      <c r="B6" s="218" t="s">
        <v>473</v>
      </c>
      <c r="C6" s="219" t="s">
        <v>192</v>
      </c>
      <c r="D6" s="219" t="s">
        <v>193</v>
      </c>
      <c r="E6" s="199" t="s">
        <v>194</v>
      </c>
      <c r="F6" s="199" t="s">
        <v>195</v>
      </c>
      <c r="G6" s="199" t="s">
        <v>196</v>
      </c>
      <c r="H6" s="199" t="s">
        <v>197</v>
      </c>
      <c r="I6" s="199" t="s">
        <v>198</v>
      </c>
      <c r="J6" s="199" t="s">
        <v>199</v>
      </c>
      <c r="K6" s="199" t="s">
        <v>200</v>
      </c>
      <c r="L6" s="198"/>
    </row>
    <row r="7" spans="2:12" x14ac:dyDescent="0.25">
      <c r="B7" s="344" t="s">
        <v>475</v>
      </c>
      <c r="C7" s="191" t="s">
        <v>474</v>
      </c>
      <c r="D7" s="191" t="s">
        <v>845</v>
      </c>
      <c r="E7" s="192">
        <v>4</v>
      </c>
      <c r="F7" s="222">
        <v>1</v>
      </c>
      <c r="G7" s="192">
        <v>18.63</v>
      </c>
      <c r="H7" s="192"/>
      <c r="I7" s="192">
        <v>18.63</v>
      </c>
      <c r="J7" s="192" t="s">
        <v>201</v>
      </c>
      <c r="K7" s="222">
        <f t="shared" ref="K7:K8" si="0">I7*E7</f>
        <v>74.52</v>
      </c>
      <c r="L7" s="198"/>
    </row>
    <row r="8" spans="2:12" x14ac:dyDescent="0.25">
      <c r="B8" s="344" t="s">
        <v>476</v>
      </c>
      <c r="C8" s="191" t="s">
        <v>474</v>
      </c>
      <c r="D8" s="191" t="s">
        <v>847</v>
      </c>
      <c r="E8" s="192">
        <v>4</v>
      </c>
      <c r="F8" s="222">
        <v>1</v>
      </c>
      <c r="G8" s="192">
        <v>23.17</v>
      </c>
      <c r="H8" s="192"/>
      <c r="I8" s="192">
        <v>23.17</v>
      </c>
      <c r="J8" s="192" t="s">
        <v>201</v>
      </c>
      <c r="K8" s="192">
        <f t="shared" si="0"/>
        <v>92.68</v>
      </c>
      <c r="L8" s="198"/>
    </row>
    <row r="9" spans="2:12" x14ac:dyDescent="0.25">
      <c r="B9" s="692" t="s">
        <v>202</v>
      </c>
      <c r="C9" s="693"/>
      <c r="D9" s="693"/>
      <c r="E9" s="693"/>
      <c r="F9" s="693"/>
      <c r="G9" s="693"/>
      <c r="H9" s="693"/>
      <c r="I9" s="693"/>
      <c r="J9" s="694"/>
      <c r="K9" s="223">
        <f>SUM(K7:K8)</f>
        <v>167.2</v>
      </c>
      <c r="L9" s="198"/>
    </row>
    <row r="10" spans="2:12" x14ac:dyDescent="0.25">
      <c r="B10" s="224"/>
      <c r="C10" s="225"/>
      <c r="D10" s="225"/>
      <c r="E10" s="225"/>
      <c r="F10" s="225"/>
      <c r="G10" s="225"/>
      <c r="H10" s="225"/>
      <c r="I10" s="225"/>
      <c r="J10" s="226"/>
      <c r="K10" s="227"/>
      <c r="L10" s="198"/>
    </row>
    <row r="11" spans="2:12" ht="29.25" x14ac:dyDescent="0.25">
      <c r="B11" s="218" t="s">
        <v>217</v>
      </c>
      <c r="C11" s="219" t="s">
        <v>192</v>
      </c>
      <c r="D11" s="219" t="s">
        <v>193</v>
      </c>
      <c r="E11" s="199" t="s">
        <v>194</v>
      </c>
      <c r="F11" s="199" t="s">
        <v>195</v>
      </c>
      <c r="G11" s="199" t="s">
        <v>196</v>
      </c>
      <c r="H11" s="199" t="s">
        <v>197</v>
      </c>
      <c r="I11" s="199" t="s">
        <v>198</v>
      </c>
      <c r="J11" s="199" t="s">
        <v>199</v>
      </c>
      <c r="K11" s="199" t="s">
        <v>200</v>
      </c>
      <c r="L11" s="198"/>
    </row>
    <row r="12" spans="2:12" ht="30" x14ac:dyDescent="0.25">
      <c r="B12" s="217" t="s">
        <v>492</v>
      </c>
      <c r="C12" s="195" t="s">
        <v>449</v>
      </c>
      <c r="D12" s="195" t="s">
        <v>493</v>
      </c>
      <c r="E12" s="196">
        <v>1</v>
      </c>
      <c r="F12" s="196">
        <v>1</v>
      </c>
      <c r="G12" s="196">
        <v>15.31</v>
      </c>
      <c r="H12" s="196">
        <v>0</v>
      </c>
      <c r="I12" s="196">
        <v>15.31</v>
      </c>
      <c r="J12" s="196" t="s">
        <v>201</v>
      </c>
      <c r="K12" s="196">
        <f t="shared" ref="K12" si="1">I12*E12</f>
        <v>15.31</v>
      </c>
      <c r="L12" s="198"/>
    </row>
    <row r="13" spans="2:12" ht="20.25" customHeight="1" x14ac:dyDescent="0.25">
      <c r="B13" s="681" t="s">
        <v>202</v>
      </c>
      <c r="C13" s="682"/>
      <c r="D13" s="682"/>
      <c r="E13" s="682"/>
      <c r="F13" s="682"/>
      <c r="G13" s="682"/>
      <c r="H13" s="682"/>
      <c r="I13" s="682"/>
      <c r="J13" s="683"/>
      <c r="K13" s="197">
        <f>SUM(K12:K12)</f>
        <v>15.31</v>
      </c>
      <c r="L13" s="198"/>
    </row>
    <row r="14" spans="2:12" x14ac:dyDescent="0.25">
      <c r="B14" s="684"/>
      <c r="C14" s="684"/>
      <c r="D14" s="684"/>
      <c r="E14" s="684"/>
      <c r="F14" s="684"/>
      <c r="G14" s="684"/>
      <c r="H14" s="684"/>
      <c r="I14" s="684"/>
      <c r="J14" s="684"/>
      <c r="K14" s="684"/>
      <c r="L14" s="198"/>
    </row>
    <row r="15" spans="2:12" x14ac:dyDescent="0.25">
      <c r="B15" s="685" t="s">
        <v>203</v>
      </c>
      <c r="C15" s="685"/>
      <c r="D15" s="685"/>
      <c r="E15" s="685"/>
      <c r="F15" s="685"/>
      <c r="G15" s="198"/>
      <c r="H15" s="198"/>
      <c r="I15" s="198"/>
      <c r="J15" s="198"/>
      <c r="K15" s="198"/>
      <c r="L15" s="198"/>
    </row>
    <row r="16" spans="2:12" ht="29.25" x14ac:dyDescent="0.25">
      <c r="B16" s="686" t="s">
        <v>204</v>
      </c>
      <c r="C16" s="687"/>
      <c r="D16" s="688"/>
      <c r="E16" s="199" t="s">
        <v>205</v>
      </c>
      <c r="F16" s="199" t="s">
        <v>206</v>
      </c>
      <c r="G16" s="198"/>
      <c r="H16" s="198"/>
      <c r="I16" s="198"/>
      <c r="J16" s="198"/>
      <c r="K16" s="198"/>
      <c r="L16" s="198"/>
    </row>
    <row r="17" spans="2:12" ht="17.25" customHeight="1" x14ac:dyDescent="0.25">
      <c r="B17" s="672" t="s">
        <v>207</v>
      </c>
      <c r="C17" s="673"/>
      <c r="D17" s="674"/>
      <c r="E17" s="689">
        <v>157.27000000000001</v>
      </c>
      <c r="F17" s="200">
        <v>4.476</v>
      </c>
      <c r="G17" s="198"/>
      <c r="H17" s="198"/>
      <c r="I17" s="198"/>
      <c r="J17" s="198"/>
      <c r="K17" s="198"/>
      <c r="L17" s="198"/>
    </row>
    <row r="18" spans="2:12" ht="18.75" customHeight="1" x14ac:dyDescent="0.25">
      <c r="B18" s="672" t="s">
        <v>208</v>
      </c>
      <c r="C18" s="673"/>
      <c r="D18" s="674"/>
      <c r="E18" s="690"/>
      <c r="F18" s="200">
        <f>K13</f>
        <v>15.31</v>
      </c>
      <c r="G18" s="198"/>
      <c r="H18" s="198"/>
      <c r="I18" s="198"/>
      <c r="J18" s="198"/>
      <c r="K18" s="198"/>
      <c r="L18" s="198"/>
    </row>
    <row r="19" spans="2:12" ht="18" customHeight="1" x14ac:dyDescent="0.25">
      <c r="B19" s="672" t="s">
        <v>209</v>
      </c>
      <c r="C19" s="673"/>
      <c r="D19" s="674"/>
      <c r="E19" s="690"/>
      <c r="F19" s="201">
        <v>0</v>
      </c>
      <c r="G19" s="198"/>
      <c r="H19" s="198"/>
      <c r="I19" s="198"/>
      <c r="J19" s="198"/>
      <c r="K19" s="198"/>
      <c r="L19" s="198"/>
    </row>
    <row r="20" spans="2:12" ht="16.5" customHeight="1" x14ac:dyDescent="0.25">
      <c r="B20" s="672" t="s">
        <v>210</v>
      </c>
      <c r="C20" s="673"/>
      <c r="D20" s="674"/>
      <c r="E20" s="690"/>
      <c r="F20" s="201">
        <v>0</v>
      </c>
      <c r="G20" s="198"/>
      <c r="H20" s="198"/>
      <c r="I20" s="198"/>
      <c r="J20" s="198"/>
      <c r="K20" s="198"/>
      <c r="L20" s="198"/>
    </row>
    <row r="21" spans="2:12" ht="18" customHeight="1" x14ac:dyDescent="0.25">
      <c r="B21" s="672" t="s">
        <v>211</v>
      </c>
      <c r="C21" s="673"/>
      <c r="D21" s="674"/>
      <c r="E21" s="690"/>
      <c r="F21" s="200">
        <f>F18</f>
        <v>15.31</v>
      </c>
      <c r="G21" s="198"/>
      <c r="H21" s="198"/>
      <c r="I21" s="198"/>
      <c r="J21" s="198"/>
      <c r="K21" s="198"/>
      <c r="L21" s="198"/>
    </row>
    <row r="22" spans="2:12" ht="16.5" customHeight="1" x14ac:dyDescent="0.25">
      <c r="B22" s="672" t="s">
        <v>212</v>
      </c>
      <c r="C22" s="673"/>
      <c r="D22" s="674"/>
      <c r="E22" s="690"/>
      <c r="F22" s="201">
        <v>4.476</v>
      </c>
      <c r="G22" s="198"/>
      <c r="H22" s="198"/>
      <c r="I22" s="198"/>
      <c r="J22" s="198"/>
      <c r="K22" s="198"/>
      <c r="L22" s="198"/>
    </row>
    <row r="23" spans="2:12" ht="19.5" customHeight="1" x14ac:dyDescent="0.25">
      <c r="B23" s="672" t="s">
        <v>213</v>
      </c>
      <c r="C23" s="673"/>
      <c r="D23" s="674"/>
      <c r="E23" s="691"/>
      <c r="F23" s="200">
        <f>F18+F22</f>
        <v>19.786000000000001</v>
      </c>
      <c r="G23" s="198"/>
      <c r="H23" s="198"/>
      <c r="I23" s="198"/>
      <c r="J23" s="198"/>
      <c r="K23" s="198"/>
      <c r="L23" s="198"/>
    </row>
    <row r="24" spans="2:12" ht="18" customHeight="1" x14ac:dyDescent="0.25">
      <c r="B24" s="672" t="s">
        <v>214</v>
      </c>
      <c r="C24" s="673"/>
      <c r="D24" s="674"/>
      <c r="E24" s="675">
        <v>0</v>
      </c>
      <c r="F24" s="200">
        <f>E24*F23</f>
        <v>0</v>
      </c>
      <c r="G24" s="198"/>
      <c r="H24" s="198"/>
      <c r="I24" s="198"/>
      <c r="J24" s="198"/>
      <c r="K24" s="198"/>
      <c r="L24" s="198"/>
    </row>
    <row r="25" spans="2:12" ht="22.5" customHeight="1" x14ac:dyDescent="0.25">
      <c r="B25" s="677" t="s">
        <v>215</v>
      </c>
      <c r="C25" s="678"/>
      <c r="D25" s="679"/>
      <c r="E25" s="676"/>
      <c r="F25" s="311">
        <f>F23+F24</f>
        <v>19.786000000000001</v>
      </c>
      <c r="G25" s="198"/>
      <c r="H25" s="198"/>
      <c r="I25" s="198"/>
      <c r="J25" s="198"/>
      <c r="K25" s="198"/>
      <c r="L25" s="198"/>
    </row>
    <row r="26" spans="2:12" x14ac:dyDescent="0.25"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</row>
    <row r="27" spans="2:12" x14ac:dyDescent="0.25"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</row>
    <row r="28" spans="2:12" x14ac:dyDescent="0.25">
      <c r="B28" s="198"/>
      <c r="C28" s="198"/>
      <c r="D28" s="198"/>
      <c r="E28" s="198"/>
      <c r="F28" s="198"/>
      <c r="G28" s="198"/>
      <c r="H28" s="198"/>
      <c r="I28" s="198"/>
      <c r="J28" s="198"/>
      <c r="K28" s="198"/>
      <c r="L28" s="198"/>
    </row>
    <row r="29" spans="2:12" x14ac:dyDescent="0.25">
      <c r="B29" s="198"/>
      <c r="C29" s="198"/>
      <c r="D29" s="198"/>
      <c r="E29" s="198"/>
      <c r="F29" s="198"/>
      <c r="G29" s="198"/>
      <c r="H29" s="198"/>
      <c r="I29" s="198"/>
      <c r="J29" s="198"/>
      <c r="K29" s="198"/>
      <c r="L29" s="198"/>
    </row>
    <row r="30" spans="2:12" x14ac:dyDescent="0.25">
      <c r="B30" s="198"/>
      <c r="C30" s="198"/>
      <c r="D30" s="198"/>
      <c r="E30" s="198"/>
      <c r="F30" s="198"/>
      <c r="G30" s="198"/>
      <c r="H30" s="198"/>
      <c r="I30" s="198"/>
      <c r="J30" s="198"/>
      <c r="K30" s="198"/>
      <c r="L30" s="198"/>
    </row>
    <row r="31" spans="2:12" x14ac:dyDescent="0.25">
      <c r="B31" s="202" t="s">
        <v>855</v>
      </c>
      <c r="C31" s="198"/>
      <c r="D31" s="198"/>
      <c r="E31" s="198"/>
      <c r="F31" s="198"/>
      <c r="G31" s="198"/>
      <c r="H31" s="198"/>
      <c r="I31" s="198"/>
      <c r="J31" s="198"/>
      <c r="K31" s="198"/>
      <c r="L31" s="198"/>
    </row>
    <row r="32" spans="2:12" x14ac:dyDescent="0.25">
      <c r="B32" s="198"/>
      <c r="C32" s="198"/>
      <c r="D32" s="198"/>
      <c r="E32" s="198"/>
      <c r="F32" s="198"/>
      <c r="G32" s="198"/>
      <c r="H32" s="198"/>
      <c r="I32" s="198"/>
      <c r="J32" s="198"/>
      <c r="K32" s="198"/>
      <c r="L32" s="198"/>
    </row>
    <row r="33" spans="2:12" x14ac:dyDescent="0.25">
      <c r="B33" s="198"/>
      <c r="C33" s="198"/>
      <c r="D33" s="198"/>
      <c r="E33" s="198"/>
      <c r="F33" s="198"/>
      <c r="G33" s="198"/>
      <c r="H33" s="198"/>
      <c r="I33" s="198"/>
      <c r="J33" s="198"/>
      <c r="K33" s="198"/>
      <c r="L33" s="198"/>
    </row>
    <row r="34" spans="2:12" x14ac:dyDescent="0.25">
      <c r="B34" s="198"/>
      <c r="C34" s="198"/>
      <c r="D34" s="198"/>
      <c r="E34" s="198"/>
      <c r="F34" s="198"/>
      <c r="G34" s="198"/>
      <c r="H34" s="198"/>
      <c r="I34" s="198"/>
      <c r="J34" s="198"/>
      <c r="K34" s="198"/>
      <c r="L34" s="198"/>
    </row>
    <row r="35" spans="2:12" x14ac:dyDescent="0.25">
      <c r="B35" s="198"/>
      <c r="C35" s="198"/>
      <c r="D35" s="198"/>
      <c r="E35" s="198"/>
      <c r="F35" s="198"/>
      <c r="G35" s="198"/>
      <c r="H35" s="198"/>
      <c r="I35" s="198"/>
      <c r="J35" s="198"/>
      <c r="K35" s="198"/>
      <c r="L35" s="198"/>
    </row>
    <row r="36" spans="2:12" x14ac:dyDescent="0.25">
      <c r="B36" s="198"/>
      <c r="C36" s="198"/>
      <c r="D36" s="198"/>
      <c r="E36" s="198"/>
      <c r="F36" s="198"/>
      <c r="G36" s="198"/>
      <c r="H36" s="198"/>
      <c r="I36" s="198"/>
      <c r="J36" s="198"/>
      <c r="K36" s="198"/>
      <c r="L36" s="198"/>
    </row>
    <row r="37" spans="2:12" x14ac:dyDescent="0.25">
      <c r="B37" s="198"/>
      <c r="C37" s="198"/>
      <c r="D37" s="198"/>
      <c r="E37" s="198"/>
      <c r="F37" s="198"/>
      <c r="G37" s="198"/>
      <c r="H37" s="198"/>
      <c r="I37" s="198"/>
      <c r="J37" s="198"/>
      <c r="K37" s="198"/>
      <c r="L37" s="198"/>
    </row>
    <row r="38" spans="2:12" x14ac:dyDescent="0.25">
      <c r="B38" s="198"/>
      <c r="C38" s="198"/>
      <c r="D38" s="198"/>
      <c r="E38" s="198"/>
      <c r="F38" s="198"/>
      <c r="G38" s="198"/>
      <c r="H38" s="198"/>
      <c r="I38" s="198"/>
      <c r="J38" s="198"/>
      <c r="K38" s="198"/>
      <c r="L38" s="198"/>
    </row>
    <row r="39" spans="2:12" x14ac:dyDescent="0.25">
      <c r="B39" s="198"/>
      <c r="C39" s="198"/>
      <c r="D39" s="198"/>
      <c r="E39" s="198"/>
      <c r="F39" s="198"/>
      <c r="G39" s="198"/>
      <c r="H39" s="198"/>
      <c r="I39" s="198"/>
      <c r="J39" s="198"/>
      <c r="K39" s="198"/>
      <c r="L39" s="198"/>
    </row>
    <row r="40" spans="2:12" x14ac:dyDescent="0.25">
      <c r="B40" s="198"/>
      <c r="C40" s="198"/>
      <c r="D40" s="198"/>
      <c r="E40" s="198"/>
      <c r="F40" s="198"/>
      <c r="G40" s="198"/>
      <c r="H40" s="198"/>
      <c r="I40" s="198"/>
      <c r="J40" s="198"/>
      <c r="K40" s="198"/>
      <c r="L40" s="198"/>
    </row>
    <row r="41" spans="2:12" x14ac:dyDescent="0.25">
      <c r="B41" s="198"/>
      <c r="C41" s="198"/>
      <c r="D41" s="198"/>
      <c r="E41" s="198"/>
      <c r="F41" s="198"/>
      <c r="G41" s="198"/>
      <c r="H41" s="198"/>
      <c r="I41" s="198"/>
      <c r="J41" s="198"/>
      <c r="K41" s="198"/>
      <c r="L41" s="198"/>
    </row>
    <row r="42" spans="2:12" x14ac:dyDescent="0.25">
      <c r="B42" s="198"/>
      <c r="C42" s="198"/>
      <c r="D42" s="198"/>
      <c r="E42" s="198"/>
      <c r="F42" s="198"/>
      <c r="G42" s="198"/>
      <c r="H42" s="198"/>
      <c r="I42" s="198"/>
      <c r="J42" s="198"/>
      <c r="K42" s="198"/>
      <c r="L42" s="198"/>
    </row>
    <row r="43" spans="2:12" x14ac:dyDescent="0.25">
      <c r="B43" s="198"/>
      <c r="C43" s="198"/>
      <c r="D43" s="198"/>
      <c r="E43" s="198"/>
      <c r="F43" s="198"/>
      <c r="G43" s="198"/>
      <c r="H43" s="198"/>
      <c r="I43" s="198"/>
      <c r="J43" s="198"/>
      <c r="K43" s="198"/>
      <c r="L43" s="198"/>
    </row>
    <row r="44" spans="2:12" x14ac:dyDescent="0.25">
      <c r="B44" s="198"/>
      <c r="C44" s="198"/>
      <c r="D44" s="198"/>
      <c r="E44" s="198"/>
      <c r="F44" s="198"/>
      <c r="G44" s="198"/>
      <c r="H44" s="198"/>
      <c r="I44" s="198"/>
      <c r="J44" s="198"/>
      <c r="K44" s="198"/>
      <c r="L44" s="198"/>
    </row>
    <row r="45" spans="2:12" x14ac:dyDescent="0.25">
      <c r="B45" s="198"/>
      <c r="C45" s="198"/>
      <c r="D45" s="198"/>
      <c r="E45" s="198"/>
      <c r="F45" s="198"/>
      <c r="G45" s="198"/>
      <c r="H45" s="198"/>
      <c r="I45" s="198"/>
      <c r="J45" s="198"/>
      <c r="K45" s="198"/>
      <c r="L45" s="198"/>
    </row>
    <row r="46" spans="2:12" x14ac:dyDescent="0.25">
      <c r="B46" s="198"/>
      <c r="C46" s="198"/>
      <c r="D46" s="198"/>
      <c r="E46" s="198"/>
      <c r="F46" s="198"/>
      <c r="G46" s="198"/>
      <c r="H46" s="198"/>
      <c r="I46" s="198"/>
      <c r="J46" s="198"/>
      <c r="K46" s="198"/>
      <c r="L46" s="198"/>
    </row>
    <row r="47" spans="2:12" x14ac:dyDescent="0.25">
      <c r="B47" s="198"/>
      <c r="C47" s="198"/>
      <c r="D47" s="198"/>
      <c r="E47" s="198"/>
      <c r="F47" s="198"/>
      <c r="G47" s="198"/>
      <c r="H47" s="198"/>
      <c r="I47" s="198"/>
      <c r="J47" s="198"/>
      <c r="K47" s="198"/>
      <c r="L47" s="198"/>
    </row>
    <row r="48" spans="2:12" x14ac:dyDescent="0.25">
      <c r="B48" s="198"/>
      <c r="C48" s="198"/>
      <c r="D48" s="198"/>
      <c r="E48" s="198"/>
      <c r="F48" s="198"/>
      <c r="G48" s="198"/>
      <c r="H48" s="198"/>
      <c r="I48" s="198"/>
      <c r="J48" s="198"/>
      <c r="K48" s="198"/>
      <c r="L48" s="198"/>
    </row>
    <row r="49" spans="2:12" x14ac:dyDescent="0.25">
      <c r="B49" s="198"/>
      <c r="C49" s="198"/>
      <c r="D49" s="198"/>
      <c r="E49" s="198"/>
      <c r="F49" s="198"/>
      <c r="G49" s="220"/>
      <c r="H49" s="220"/>
      <c r="I49" s="220"/>
      <c r="J49" s="220"/>
      <c r="K49" s="220"/>
      <c r="L49" s="220"/>
    </row>
    <row r="50" spans="2:12" x14ac:dyDescent="0.25">
      <c r="B50" s="680" t="s">
        <v>308</v>
      </c>
      <c r="C50" s="680"/>
      <c r="D50" s="680"/>
      <c r="E50" s="202"/>
      <c r="F50" s="202"/>
      <c r="G50" s="670"/>
      <c r="H50" s="670"/>
      <c r="I50" s="670"/>
      <c r="J50" s="670"/>
      <c r="K50" s="670"/>
      <c r="L50" s="670"/>
    </row>
    <row r="51" spans="2:12" x14ac:dyDescent="0.25">
      <c r="B51" s="671" t="s">
        <v>247</v>
      </c>
      <c r="C51" s="671"/>
      <c r="D51" s="671"/>
      <c r="E51" s="202"/>
      <c r="F51" s="202"/>
      <c r="G51" s="670"/>
      <c r="H51" s="670"/>
      <c r="I51" s="670"/>
      <c r="J51" s="670"/>
      <c r="K51" s="670"/>
      <c r="L51" s="670"/>
    </row>
    <row r="52" spans="2:12" x14ac:dyDescent="0.25">
      <c r="B52" s="198"/>
      <c r="C52" s="198"/>
      <c r="D52" s="198"/>
      <c r="E52" s="198"/>
      <c r="F52" s="198"/>
      <c r="G52" s="220"/>
      <c r="H52" s="220"/>
      <c r="I52" s="220"/>
      <c r="J52" s="220"/>
      <c r="K52" s="220"/>
      <c r="L52" s="220"/>
    </row>
    <row r="53" spans="2:12" x14ac:dyDescent="0.25">
      <c r="B53" s="198"/>
      <c r="C53" s="198"/>
      <c r="D53" s="198"/>
      <c r="E53" s="198"/>
      <c r="F53" s="198"/>
      <c r="G53" s="220"/>
      <c r="H53" s="220"/>
      <c r="I53" s="220"/>
      <c r="J53" s="220"/>
      <c r="K53" s="220"/>
      <c r="L53" s="220"/>
    </row>
    <row r="54" spans="2:12" x14ac:dyDescent="0.25">
      <c r="G54" s="22"/>
      <c r="H54" s="22"/>
      <c r="I54" s="22"/>
      <c r="J54" s="22"/>
      <c r="K54" s="22"/>
      <c r="L54" s="22"/>
    </row>
  </sheetData>
  <mergeCells count="25">
    <mergeCell ref="B9:J9"/>
    <mergeCell ref="B2:K2"/>
    <mergeCell ref="B3:H3"/>
    <mergeCell ref="I3:K3"/>
    <mergeCell ref="B4:K4"/>
    <mergeCell ref="B5:K5"/>
    <mergeCell ref="B13:J13"/>
    <mergeCell ref="B14:K14"/>
    <mergeCell ref="B15:F15"/>
    <mergeCell ref="B16:D16"/>
    <mergeCell ref="B17:D17"/>
    <mergeCell ref="E17:E23"/>
    <mergeCell ref="B18:D18"/>
    <mergeCell ref="B19:D19"/>
    <mergeCell ref="B20:D20"/>
    <mergeCell ref="B21:D21"/>
    <mergeCell ref="G50:L50"/>
    <mergeCell ref="B51:D51"/>
    <mergeCell ref="G51:L51"/>
    <mergeCell ref="B22:D22"/>
    <mergeCell ref="B23:D23"/>
    <mergeCell ref="B24:D24"/>
    <mergeCell ref="E24:E25"/>
    <mergeCell ref="B25:D25"/>
    <mergeCell ref="B50:D50"/>
  </mergeCells>
  <pageMargins left="0.511811024" right="0.511811024" top="0.78740157499999996" bottom="0.78740157499999996" header="0.31496062000000002" footer="0.31496062000000002"/>
  <pageSetup paperSize="9" scale="6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3"/>
  <sheetViews>
    <sheetView view="pageBreakPreview" topLeftCell="A10" zoomScaleNormal="100" zoomScaleSheetLayoutView="100" workbookViewId="0">
      <selection activeCell="B30" sqref="B30"/>
    </sheetView>
  </sheetViews>
  <sheetFormatPr defaultColWidth="8.85546875" defaultRowHeight="15" x14ac:dyDescent="0.25"/>
  <cols>
    <col min="1" max="1" width="8.85546875" style="182"/>
    <col min="2" max="2" width="44.42578125" style="182" customWidth="1"/>
    <col min="3" max="5" width="8.85546875" style="182"/>
    <col min="6" max="6" width="11.5703125" style="182" bestFit="1" customWidth="1"/>
    <col min="7" max="7" width="8.85546875" style="182"/>
    <col min="8" max="8" width="12.5703125" style="182" customWidth="1"/>
    <col min="9" max="9" width="8.85546875" style="182"/>
    <col min="10" max="11" width="10.28515625" style="182" customWidth="1"/>
    <col min="12" max="16384" width="8.85546875" style="182"/>
  </cols>
  <sheetData>
    <row r="1" spans="2:12" ht="30.75" customHeight="1" x14ac:dyDescent="0.25"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</row>
    <row r="2" spans="2:12" ht="35.25" customHeight="1" x14ac:dyDescent="0.25">
      <c r="B2" s="695" t="s">
        <v>623</v>
      </c>
      <c r="C2" s="695"/>
      <c r="D2" s="695"/>
      <c r="E2" s="695"/>
      <c r="F2" s="695"/>
      <c r="G2" s="695"/>
      <c r="H2" s="695"/>
      <c r="I2" s="695"/>
      <c r="J2" s="695"/>
      <c r="K2" s="695"/>
      <c r="L2" s="198"/>
    </row>
    <row r="3" spans="2:12" x14ac:dyDescent="0.25">
      <c r="B3" s="696" t="s">
        <v>637</v>
      </c>
      <c r="C3" s="696"/>
      <c r="D3" s="696"/>
      <c r="E3" s="696"/>
      <c r="F3" s="696"/>
      <c r="G3" s="696"/>
      <c r="H3" s="696"/>
      <c r="I3" s="697" t="s">
        <v>592</v>
      </c>
      <c r="J3" s="697"/>
      <c r="K3" s="697"/>
      <c r="L3" s="198"/>
    </row>
    <row r="4" spans="2:12" ht="18" customHeight="1" x14ac:dyDescent="0.25">
      <c r="B4" s="696" t="s">
        <v>616</v>
      </c>
      <c r="C4" s="696"/>
      <c r="D4" s="696"/>
      <c r="E4" s="696"/>
      <c r="F4" s="696"/>
      <c r="G4" s="696"/>
      <c r="H4" s="696"/>
      <c r="I4" s="696"/>
      <c r="J4" s="696"/>
      <c r="K4" s="696"/>
      <c r="L4" s="198"/>
    </row>
    <row r="5" spans="2:12" x14ac:dyDescent="0.25">
      <c r="B5" s="698"/>
      <c r="C5" s="698"/>
      <c r="D5" s="698"/>
      <c r="E5" s="698"/>
      <c r="F5" s="698"/>
      <c r="G5" s="698"/>
      <c r="H5" s="698"/>
      <c r="I5" s="698"/>
      <c r="J5" s="698"/>
      <c r="K5" s="698"/>
      <c r="L5" s="198"/>
    </row>
    <row r="6" spans="2:12" ht="29.25" x14ac:dyDescent="0.25">
      <c r="B6" s="218" t="s">
        <v>473</v>
      </c>
      <c r="C6" s="219" t="s">
        <v>192</v>
      </c>
      <c r="D6" s="219" t="s">
        <v>193</v>
      </c>
      <c r="E6" s="199" t="s">
        <v>194</v>
      </c>
      <c r="F6" s="199" t="s">
        <v>195</v>
      </c>
      <c r="G6" s="199" t="s">
        <v>196</v>
      </c>
      <c r="H6" s="199" t="s">
        <v>197</v>
      </c>
      <c r="I6" s="199" t="s">
        <v>198</v>
      </c>
      <c r="J6" s="199" t="s">
        <v>199</v>
      </c>
      <c r="K6" s="199" t="s">
        <v>200</v>
      </c>
      <c r="L6" s="198"/>
    </row>
    <row r="7" spans="2:12" x14ac:dyDescent="0.25">
      <c r="B7" s="344" t="s">
        <v>475</v>
      </c>
      <c r="C7" s="191" t="s">
        <v>474</v>
      </c>
      <c r="D7" s="191" t="s">
        <v>845</v>
      </c>
      <c r="E7" s="192">
        <v>4</v>
      </c>
      <c r="F7" s="222">
        <v>1</v>
      </c>
      <c r="G7" s="192">
        <v>18.63</v>
      </c>
      <c r="H7" s="192"/>
      <c r="I7" s="192">
        <v>18.63</v>
      </c>
      <c r="J7" s="192" t="s">
        <v>201</v>
      </c>
      <c r="K7" s="222">
        <f t="shared" ref="K7" si="0">I7*E7</f>
        <v>74.52</v>
      </c>
      <c r="L7" s="198"/>
    </row>
    <row r="8" spans="2:12" x14ac:dyDescent="0.25">
      <c r="B8" s="692" t="s">
        <v>202</v>
      </c>
      <c r="C8" s="693"/>
      <c r="D8" s="693"/>
      <c r="E8" s="693"/>
      <c r="F8" s="693"/>
      <c r="G8" s="693"/>
      <c r="H8" s="693"/>
      <c r="I8" s="693"/>
      <c r="J8" s="694"/>
      <c r="K8" s="223">
        <f>SUM(K7:K7)</f>
        <v>74.52</v>
      </c>
      <c r="L8" s="198"/>
    </row>
    <row r="9" spans="2:12" x14ac:dyDescent="0.25">
      <c r="B9" s="224"/>
      <c r="C9" s="225"/>
      <c r="D9" s="225"/>
      <c r="E9" s="225"/>
      <c r="F9" s="225"/>
      <c r="G9" s="225"/>
      <c r="H9" s="225"/>
      <c r="I9" s="225"/>
      <c r="J9" s="226"/>
      <c r="K9" s="227"/>
      <c r="L9" s="198"/>
    </row>
    <row r="10" spans="2:12" ht="29.25" x14ac:dyDescent="0.25">
      <c r="B10" s="218" t="s">
        <v>217</v>
      </c>
      <c r="C10" s="219" t="s">
        <v>192</v>
      </c>
      <c r="D10" s="219" t="s">
        <v>193</v>
      </c>
      <c r="E10" s="199" t="s">
        <v>194</v>
      </c>
      <c r="F10" s="199" t="s">
        <v>195</v>
      </c>
      <c r="G10" s="199" t="s">
        <v>196</v>
      </c>
      <c r="H10" s="199" t="s">
        <v>197</v>
      </c>
      <c r="I10" s="199" t="s">
        <v>198</v>
      </c>
      <c r="J10" s="199" t="s">
        <v>199</v>
      </c>
      <c r="K10" s="199" t="s">
        <v>200</v>
      </c>
      <c r="L10" s="198"/>
    </row>
    <row r="11" spans="2:12" ht="30" x14ac:dyDescent="0.25">
      <c r="B11" s="217" t="s">
        <v>467</v>
      </c>
      <c r="C11" s="195" t="s">
        <v>449</v>
      </c>
      <c r="D11" s="195" t="s">
        <v>495</v>
      </c>
      <c r="E11" s="196">
        <v>1</v>
      </c>
      <c r="F11" s="196">
        <v>1</v>
      </c>
      <c r="G11" s="196">
        <v>34.9</v>
      </c>
      <c r="H11" s="196">
        <v>0</v>
      </c>
      <c r="I11" s="196">
        <v>34.9</v>
      </c>
      <c r="J11" s="196" t="s">
        <v>201</v>
      </c>
      <c r="K11" s="196">
        <f t="shared" ref="K11" si="1">I11*E11</f>
        <v>34.9</v>
      </c>
      <c r="L11" s="198"/>
    </row>
    <row r="12" spans="2:12" ht="20.25" customHeight="1" x14ac:dyDescent="0.25">
      <c r="B12" s="681" t="s">
        <v>202</v>
      </c>
      <c r="C12" s="682"/>
      <c r="D12" s="682"/>
      <c r="E12" s="682"/>
      <c r="F12" s="682"/>
      <c r="G12" s="682"/>
      <c r="H12" s="682"/>
      <c r="I12" s="682"/>
      <c r="J12" s="683"/>
      <c r="K12" s="197">
        <f>SUM(K11:K11)</f>
        <v>34.9</v>
      </c>
      <c r="L12" s="198"/>
    </row>
    <row r="13" spans="2:12" x14ac:dyDescent="0.25">
      <c r="B13" s="684"/>
      <c r="C13" s="684"/>
      <c r="D13" s="684"/>
      <c r="E13" s="684"/>
      <c r="F13" s="684"/>
      <c r="G13" s="684"/>
      <c r="H13" s="684"/>
      <c r="I13" s="684"/>
      <c r="J13" s="684"/>
      <c r="K13" s="684"/>
      <c r="L13" s="198"/>
    </row>
    <row r="14" spans="2:12" x14ac:dyDescent="0.25">
      <c r="B14" s="685" t="s">
        <v>203</v>
      </c>
      <c r="C14" s="685"/>
      <c r="D14" s="685"/>
      <c r="E14" s="685"/>
      <c r="F14" s="685"/>
      <c r="G14" s="198"/>
      <c r="H14" s="198"/>
      <c r="I14" s="198"/>
      <c r="J14" s="198"/>
      <c r="K14" s="198"/>
      <c r="L14" s="198"/>
    </row>
    <row r="15" spans="2:12" ht="29.25" x14ac:dyDescent="0.25">
      <c r="B15" s="686" t="s">
        <v>204</v>
      </c>
      <c r="C15" s="687"/>
      <c r="D15" s="688"/>
      <c r="E15" s="199" t="s">
        <v>205</v>
      </c>
      <c r="F15" s="199" t="s">
        <v>206</v>
      </c>
      <c r="G15" s="198"/>
      <c r="H15" s="198"/>
      <c r="I15" s="198"/>
      <c r="J15" s="198"/>
      <c r="K15" s="198"/>
      <c r="L15" s="198"/>
    </row>
    <row r="16" spans="2:12" ht="17.25" customHeight="1" x14ac:dyDescent="0.25">
      <c r="B16" s="672" t="s">
        <v>207</v>
      </c>
      <c r="C16" s="673"/>
      <c r="D16" s="674"/>
      <c r="E16" s="689">
        <v>157.27000000000001</v>
      </c>
      <c r="F16" s="200">
        <v>4.07</v>
      </c>
      <c r="G16" s="198"/>
      <c r="H16" s="198"/>
      <c r="I16" s="198"/>
      <c r="J16" s="198"/>
      <c r="K16" s="198"/>
      <c r="L16" s="198"/>
    </row>
    <row r="17" spans="2:12" ht="18.75" customHeight="1" x14ac:dyDescent="0.25">
      <c r="B17" s="672" t="s">
        <v>208</v>
      </c>
      <c r="C17" s="673"/>
      <c r="D17" s="674"/>
      <c r="E17" s="690"/>
      <c r="F17" s="200">
        <f>K12</f>
        <v>34.9</v>
      </c>
      <c r="G17" s="198"/>
      <c r="H17" s="198"/>
      <c r="I17" s="198"/>
      <c r="J17" s="198"/>
      <c r="K17" s="198"/>
      <c r="L17" s="198"/>
    </row>
    <row r="18" spans="2:12" ht="18" customHeight="1" x14ac:dyDescent="0.25">
      <c r="B18" s="672" t="s">
        <v>209</v>
      </c>
      <c r="C18" s="673"/>
      <c r="D18" s="674"/>
      <c r="E18" s="690"/>
      <c r="F18" s="201">
        <v>0</v>
      </c>
      <c r="G18" s="198"/>
      <c r="H18" s="198"/>
      <c r="I18" s="198"/>
      <c r="J18" s="198"/>
      <c r="K18" s="198"/>
      <c r="L18" s="198"/>
    </row>
    <row r="19" spans="2:12" ht="16.5" customHeight="1" x14ac:dyDescent="0.25">
      <c r="B19" s="672" t="s">
        <v>210</v>
      </c>
      <c r="C19" s="673"/>
      <c r="D19" s="674"/>
      <c r="E19" s="690"/>
      <c r="F19" s="201">
        <v>0</v>
      </c>
      <c r="G19" s="198"/>
      <c r="H19" s="198"/>
      <c r="I19" s="198"/>
      <c r="J19" s="198"/>
      <c r="K19" s="198"/>
      <c r="L19" s="198"/>
    </row>
    <row r="20" spans="2:12" ht="18" customHeight="1" x14ac:dyDescent="0.25">
      <c r="B20" s="672" t="s">
        <v>211</v>
      </c>
      <c r="C20" s="673"/>
      <c r="D20" s="674"/>
      <c r="E20" s="690"/>
      <c r="F20" s="200">
        <f>F17</f>
        <v>34.9</v>
      </c>
      <c r="G20" s="198"/>
      <c r="H20" s="198"/>
      <c r="I20" s="198"/>
      <c r="J20" s="198"/>
      <c r="K20" s="198"/>
      <c r="L20" s="198"/>
    </row>
    <row r="21" spans="2:12" ht="16.5" customHeight="1" x14ac:dyDescent="0.25">
      <c r="B21" s="672" t="s">
        <v>212</v>
      </c>
      <c r="C21" s="673"/>
      <c r="D21" s="674"/>
      <c r="E21" s="690"/>
      <c r="F21" s="201">
        <v>4.07</v>
      </c>
      <c r="G21" s="198"/>
      <c r="H21" s="198"/>
      <c r="I21" s="198"/>
      <c r="J21" s="198"/>
      <c r="K21" s="198"/>
      <c r="L21" s="198"/>
    </row>
    <row r="22" spans="2:12" ht="19.5" customHeight="1" x14ac:dyDescent="0.25">
      <c r="B22" s="672" t="s">
        <v>213</v>
      </c>
      <c r="C22" s="673"/>
      <c r="D22" s="674"/>
      <c r="E22" s="691"/>
      <c r="F22" s="200">
        <f>F17+F21</f>
        <v>38.97</v>
      </c>
      <c r="G22" s="198"/>
      <c r="H22" s="198"/>
      <c r="I22" s="198"/>
      <c r="J22" s="198"/>
      <c r="K22" s="198"/>
      <c r="L22" s="198"/>
    </row>
    <row r="23" spans="2:12" ht="18" customHeight="1" x14ac:dyDescent="0.25">
      <c r="B23" s="672" t="s">
        <v>214</v>
      </c>
      <c r="C23" s="673"/>
      <c r="D23" s="674"/>
      <c r="E23" s="675">
        <v>0</v>
      </c>
      <c r="F23" s="200">
        <f>E23*F22</f>
        <v>0</v>
      </c>
      <c r="G23" s="198"/>
      <c r="H23" s="198"/>
      <c r="I23" s="198"/>
      <c r="J23" s="198"/>
      <c r="K23" s="198"/>
      <c r="L23" s="198"/>
    </row>
    <row r="24" spans="2:12" ht="22.5" customHeight="1" x14ac:dyDescent="0.25">
      <c r="B24" s="677" t="s">
        <v>215</v>
      </c>
      <c r="C24" s="678"/>
      <c r="D24" s="679"/>
      <c r="E24" s="676"/>
      <c r="F24" s="311">
        <f>F22+F23</f>
        <v>38.97</v>
      </c>
      <c r="G24" s="198"/>
      <c r="H24" s="198"/>
      <c r="I24" s="198"/>
      <c r="J24" s="198"/>
      <c r="K24" s="198"/>
      <c r="L24" s="198"/>
    </row>
    <row r="25" spans="2:12" x14ac:dyDescent="0.25">
      <c r="B25" s="198"/>
      <c r="C25" s="198"/>
      <c r="D25" s="198"/>
      <c r="E25" s="198"/>
      <c r="F25" s="198"/>
      <c r="G25" s="198"/>
      <c r="H25" s="198"/>
      <c r="I25" s="198"/>
      <c r="J25" s="198"/>
      <c r="K25" s="198"/>
      <c r="L25" s="198"/>
    </row>
    <row r="26" spans="2:12" x14ac:dyDescent="0.25"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</row>
    <row r="27" spans="2:12" x14ac:dyDescent="0.25"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</row>
    <row r="28" spans="2:12" x14ac:dyDescent="0.25">
      <c r="B28" s="198"/>
      <c r="C28" s="198"/>
      <c r="D28" s="198"/>
      <c r="E28" s="198"/>
      <c r="F28" s="198"/>
      <c r="G28" s="198"/>
      <c r="H28" s="198"/>
      <c r="I28" s="198"/>
      <c r="J28" s="198"/>
      <c r="K28" s="198"/>
      <c r="L28" s="198"/>
    </row>
    <row r="29" spans="2:12" x14ac:dyDescent="0.25">
      <c r="B29" s="198"/>
      <c r="C29" s="198"/>
      <c r="D29" s="198"/>
      <c r="E29" s="198"/>
      <c r="F29" s="198"/>
      <c r="G29" s="198"/>
      <c r="H29" s="198"/>
      <c r="I29" s="198"/>
      <c r="J29" s="198"/>
      <c r="K29" s="198"/>
      <c r="L29" s="198"/>
    </row>
    <row r="30" spans="2:12" x14ac:dyDescent="0.25">
      <c r="B30" s="202" t="s">
        <v>855</v>
      </c>
      <c r="C30" s="198"/>
      <c r="D30" s="198"/>
      <c r="E30" s="198"/>
      <c r="F30" s="198"/>
      <c r="G30" s="198"/>
      <c r="H30" s="198"/>
      <c r="I30" s="198"/>
      <c r="J30" s="198"/>
      <c r="K30" s="198"/>
      <c r="L30" s="198"/>
    </row>
    <row r="31" spans="2:12" x14ac:dyDescent="0.25">
      <c r="B31" s="198"/>
      <c r="C31" s="198"/>
      <c r="D31" s="198"/>
      <c r="E31" s="198"/>
      <c r="F31" s="198"/>
      <c r="G31" s="198"/>
      <c r="H31" s="198"/>
      <c r="I31" s="198"/>
      <c r="J31" s="198"/>
      <c r="K31" s="198"/>
      <c r="L31" s="198"/>
    </row>
    <row r="32" spans="2:12" x14ac:dyDescent="0.25">
      <c r="B32" s="198"/>
      <c r="C32" s="198"/>
      <c r="D32" s="198"/>
      <c r="E32" s="198"/>
      <c r="F32" s="198"/>
      <c r="G32" s="198"/>
      <c r="H32" s="198"/>
      <c r="I32" s="198"/>
      <c r="J32" s="198"/>
      <c r="K32" s="198"/>
      <c r="L32" s="198"/>
    </row>
    <row r="33" spans="2:12" x14ac:dyDescent="0.25">
      <c r="B33" s="198"/>
      <c r="C33" s="198"/>
      <c r="D33" s="198"/>
      <c r="E33" s="198"/>
      <c r="F33" s="198"/>
      <c r="G33" s="198"/>
      <c r="H33" s="198"/>
      <c r="I33" s="198"/>
      <c r="J33" s="198"/>
      <c r="K33" s="198"/>
      <c r="L33" s="198"/>
    </row>
    <row r="34" spans="2:12" x14ac:dyDescent="0.25">
      <c r="B34" s="198"/>
      <c r="C34" s="198"/>
      <c r="D34" s="198"/>
      <c r="E34" s="198"/>
      <c r="F34" s="198"/>
      <c r="G34" s="198"/>
      <c r="H34" s="198"/>
      <c r="I34" s="198"/>
      <c r="J34" s="198"/>
      <c r="K34" s="198"/>
      <c r="L34" s="198"/>
    </row>
    <row r="35" spans="2:12" x14ac:dyDescent="0.25">
      <c r="B35" s="198"/>
      <c r="C35" s="198"/>
      <c r="D35" s="198"/>
      <c r="E35" s="198"/>
      <c r="F35" s="198"/>
      <c r="G35" s="198"/>
      <c r="H35" s="198"/>
      <c r="I35" s="198"/>
      <c r="J35" s="198"/>
      <c r="K35" s="198"/>
      <c r="L35" s="198"/>
    </row>
    <row r="36" spans="2:12" x14ac:dyDescent="0.25">
      <c r="B36" s="198"/>
      <c r="C36" s="198"/>
      <c r="D36" s="198"/>
      <c r="E36" s="198"/>
      <c r="F36" s="198"/>
      <c r="G36" s="198"/>
      <c r="H36" s="198"/>
      <c r="I36" s="198"/>
      <c r="J36" s="198"/>
      <c r="K36" s="198"/>
      <c r="L36" s="198"/>
    </row>
    <row r="37" spans="2:12" x14ac:dyDescent="0.25">
      <c r="B37" s="198"/>
      <c r="C37" s="198"/>
      <c r="D37" s="198"/>
      <c r="E37" s="198"/>
      <c r="F37" s="198"/>
      <c r="G37" s="198"/>
      <c r="H37" s="198"/>
      <c r="I37" s="198"/>
      <c r="J37" s="198"/>
      <c r="K37" s="198"/>
      <c r="L37" s="198"/>
    </row>
    <row r="38" spans="2:12" x14ac:dyDescent="0.25">
      <c r="B38" s="198"/>
      <c r="C38" s="198"/>
      <c r="D38" s="198"/>
      <c r="E38" s="198"/>
      <c r="F38" s="198"/>
      <c r="G38" s="198"/>
      <c r="H38" s="198"/>
      <c r="I38" s="198"/>
      <c r="J38" s="198"/>
      <c r="K38" s="198"/>
      <c r="L38" s="198"/>
    </row>
    <row r="39" spans="2:12" x14ac:dyDescent="0.25">
      <c r="B39" s="198"/>
      <c r="C39" s="198"/>
      <c r="D39" s="198"/>
      <c r="E39" s="198"/>
      <c r="F39" s="198"/>
      <c r="G39" s="198"/>
      <c r="H39" s="198"/>
      <c r="I39" s="198"/>
      <c r="J39" s="198"/>
      <c r="K39" s="198"/>
      <c r="L39" s="198"/>
    </row>
    <row r="40" spans="2:12" x14ac:dyDescent="0.25">
      <c r="B40" s="198"/>
      <c r="C40" s="198"/>
      <c r="D40" s="198"/>
      <c r="E40" s="198"/>
      <c r="F40" s="198"/>
      <c r="G40" s="198"/>
      <c r="H40" s="198"/>
      <c r="I40" s="198"/>
      <c r="J40" s="198"/>
      <c r="K40" s="198"/>
      <c r="L40" s="198"/>
    </row>
    <row r="41" spans="2:12" x14ac:dyDescent="0.25">
      <c r="B41" s="198"/>
      <c r="C41" s="198"/>
      <c r="D41" s="198"/>
      <c r="E41" s="198"/>
      <c r="F41" s="198"/>
      <c r="G41" s="198"/>
      <c r="H41" s="198"/>
      <c r="I41" s="198"/>
      <c r="J41" s="198"/>
      <c r="K41" s="198"/>
      <c r="L41" s="198"/>
    </row>
    <row r="42" spans="2:12" x14ac:dyDescent="0.25">
      <c r="B42" s="198"/>
      <c r="C42" s="198"/>
      <c r="D42" s="198"/>
      <c r="E42" s="198"/>
      <c r="F42" s="198"/>
      <c r="G42" s="198"/>
      <c r="H42" s="198"/>
      <c r="I42" s="198"/>
      <c r="J42" s="198"/>
      <c r="K42" s="198"/>
      <c r="L42" s="198"/>
    </row>
    <row r="43" spans="2:12" x14ac:dyDescent="0.25">
      <c r="B43" s="198"/>
      <c r="C43" s="198"/>
      <c r="D43" s="198"/>
      <c r="E43" s="198"/>
      <c r="F43" s="198"/>
      <c r="G43" s="198"/>
      <c r="H43" s="198"/>
      <c r="I43" s="198"/>
      <c r="J43" s="198"/>
      <c r="K43" s="198"/>
      <c r="L43" s="198"/>
    </row>
    <row r="44" spans="2:12" x14ac:dyDescent="0.25">
      <c r="B44" s="198"/>
      <c r="C44" s="198"/>
      <c r="D44" s="198"/>
      <c r="E44" s="198"/>
      <c r="F44" s="198"/>
      <c r="G44" s="198"/>
      <c r="H44" s="198"/>
      <c r="I44" s="198"/>
      <c r="J44" s="198"/>
      <c r="K44" s="198"/>
      <c r="L44" s="198"/>
    </row>
    <row r="45" spans="2:12" x14ac:dyDescent="0.25">
      <c r="B45" s="198"/>
      <c r="C45" s="198"/>
      <c r="D45" s="198"/>
      <c r="E45" s="198"/>
      <c r="F45" s="198"/>
      <c r="G45" s="198"/>
      <c r="H45" s="198"/>
      <c r="I45" s="198"/>
      <c r="J45" s="198"/>
      <c r="K45" s="198"/>
      <c r="L45" s="198"/>
    </row>
    <row r="46" spans="2:12" x14ac:dyDescent="0.25">
      <c r="B46" s="198"/>
      <c r="C46" s="198"/>
      <c r="D46" s="198"/>
      <c r="E46" s="198"/>
      <c r="F46" s="198"/>
      <c r="G46" s="198"/>
      <c r="H46" s="198"/>
      <c r="I46" s="198"/>
      <c r="J46" s="198"/>
      <c r="K46" s="198"/>
      <c r="L46" s="198"/>
    </row>
    <row r="47" spans="2:12" x14ac:dyDescent="0.25">
      <c r="B47" s="198"/>
      <c r="C47" s="198"/>
      <c r="D47" s="198"/>
      <c r="E47" s="198"/>
      <c r="F47" s="198"/>
      <c r="G47" s="220"/>
      <c r="H47" s="220"/>
      <c r="I47" s="220"/>
      <c r="J47" s="220"/>
      <c r="K47" s="220"/>
      <c r="L47" s="220"/>
    </row>
    <row r="48" spans="2:12" x14ac:dyDescent="0.25">
      <c r="B48" s="198"/>
      <c r="C48" s="198"/>
      <c r="D48" s="198"/>
      <c r="E48" s="198"/>
      <c r="F48" s="198"/>
      <c r="G48" s="220"/>
      <c r="H48" s="220"/>
      <c r="I48" s="220"/>
      <c r="J48" s="220"/>
      <c r="K48" s="220"/>
      <c r="L48" s="220"/>
    </row>
    <row r="49" spans="2:12" x14ac:dyDescent="0.25">
      <c r="B49" s="680" t="s">
        <v>308</v>
      </c>
      <c r="C49" s="680"/>
      <c r="D49" s="680"/>
      <c r="E49" s="202"/>
      <c r="F49" s="202"/>
      <c r="G49" s="670"/>
      <c r="H49" s="670"/>
      <c r="I49" s="670"/>
      <c r="J49" s="670"/>
      <c r="K49" s="670"/>
      <c r="L49" s="670"/>
    </row>
    <row r="50" spans="2:12" x14ac:dyDescent="0.25">
      <c r="B50" s="671" t="s">
        <v>247</v>
      </c>
      <c r="C50" s="671"/>
      <c r="D50" s="671"/>
      <c r="E50" s="202"/>
      <c r="F50" s="202"/>
      <c r="G50" s="670"/>
      <c r="H50" s="670"/>
      <c r="I50" s="670"/>
      <c r="J50" s="670"/>
      <c r="K50" s="670"/>
      <c r="L50" s="670"/>
    </row>
    <row r="51" spans="2:12" x14ac:dyDescent="0.25">
      <c r="B51" s="198"/>
      <c r="C51" s="198"/>
      <c r="D51" s="198"/>
      <c r="E51" s="198"/>
      <c r="F51" s="198"/>
      <c r="G51" s="220"/>
      <c r="H51" s="220"/>
      <c r="I51" s="220"/>
      <c r="J51" s="220"/>
      <c r="K51" s="220"/>
      <c r="L51" s="220"/>
    </row>
    <row r="52" spans="2:12" x14ac:dyDescent="0.25">
      <c r="G52" s="22"/>
      <c r="H52" s="22"/>
      <c r="I52" s="22"/>
      <c r="J52" s="22"/>
      <c r="K52" s="22"/>
      <c r="L52" s="22"/>
    </row>
    <row r="53" spans="2:12" x14ac:dyDescent="0.25">
      <c r="G53" s="22"/>
      <c r="H53" s="22"/>
      <c r="I53" s="22"/>
      <c r="J53" s="22"/>
      <c r="K53" s="22"/>
      <c r="L53" s="22"/>
    </row>
  </sheetData>
  <mergeCells count="25">
    <mergeCell ref="B8:J8"/>
    <mergeCell ref="B2:K2"/>
    <mergeCell ref="B3:H3"/>
    <mergeCell ref="I3:K3"/>
    <mergeCell ref="B4:K4"/>
    <mergeCell ref="B5:K5"/>
    <mergeCell ref="B12:J12"/>
    <mergeCell ref="B13:K13"/>
    <mergeCell ref="B14:F14"/>
    <mergeCell ref="B15:D15"/>
    <mergeCell ref="B16:D16"/>
    <mergeCell ref="E16:E22"/>
    <mergeCell ref="B17:D17"/>
    <mergeCell ref="B18:D18"/>
    <mergeCell ref="B19:D19"/>
    <mergeCell ref="B20:D20"/>
    <mergeCell ref="G49:L49"/>
    <mergeCell ref="B50:D50"/>
    <mergeCell ref="G50:L50"/>
    <mergeCell ref="B21:D21"/>
    <mergeCell ref="B22:D22"/>
    <mergeCell ref="B23:D23"/>
    <mergeCell ref="E23:E24"/>
    <mergeCell ref="B24:D24"/>
    <mergeCell ref="B49:D49"/>
  </mergeCells>
  <pageMargins left="0.511811024" right="0.511811024" top="0.78740157499999996" bottom="0.78740157499999996" header="0.31496062000000002" footer="0.31496062000000002"/>
  <pageSetup paperSize="9" scale="6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2"/>
  <sheetViews>
    <sheetView view="pageBreakPreview" topLeftCell="A19" zoomScaleNormal="100" zoomScaleSheetLayoutView="100" workbookViewId="0">
      <selection activeCell="B31" sqref="B31"/>
    </sheetView>
  </sheetViews>
  <sheetFormatPr defaultColWidth="8.85546875" defaultRowHeight="15" x14ac:dyDescent="0.25"/>
  <cols>
    <col min="1" max="1" width="8.85546875" style="182"/>
    <col min="2" max="2" width="44.42578125" style="182" customWidth="1"/>
    <col min="3" max="5" width="8.85546875" style="182"/>
    <col min="6" max="6" width="11.5703125" style="182" bestFit="1" customWidth="1"/>
    <col min="7" max="7" width="8.85546875" style="182"/>
    <col min="8" max="8" width="12.5703125" style="182" customWidth="1"/>
    <col min="9" max="9" width="8.85546875" style="182"/>
    <col min="10" max="11" width="10.28515625" style="182" customWidth="1"/>
    <col min="12" max="16384" width="8.85546875" style="182"/>
  </cols>
  <sheetData>
    <row r="1" spans="2:12" ht="30.75" customHeight="1" x14ac:dyDescent="0.25"/>
    <row r="2" spans="2:12" ht="35.25" customHeight="1" x14ac:dyDescent="0.25">
      <c r="B2" s="695" t="s">
        <v>624</v>
      </c>
      <c r="C2" s="695"/>
      <c r="D2" s="695"/>
      <c r="E2" s="695"/>
      <c r="F2" s="695"/>
      <c r="G2" s="695"/>
      <c r="H2" s="695"/>
      <c r="I2" s="695"/>
      <c r="J2" s="695"/>
      <c r="K2" s="695"/>
      <c r="L2" s="198"/>
    </row>
    <row r="3" spans="2:12" x14ac:dyDescent="0.25">
      <c r="B3" s="696" t="s">
        <v>638</v>
      </c>
      <c r="C3" s="696"/>
      <c r="D3" s="696"/>
      <c r="E3" s="696"/>
      <c r="F3" s="696"/>
      <c r="G3" s="696"/>
      <c r="H3" s="696"/>
      <c r="I3" s="697" t="s">
        <v>592</v>
      </c>
      <c r="J3" s="697"/>
      <c r="K3" s="697"/>
      <c r="L3" s="198"/>
    </row>
    <row r="4" spans="2:12" ht="18" customHeight="1" x14ac:dyDescent="0.25">
      <c r="B4" s="696" t="s">
        <v>598</v>
      </c>
      <c r="C4" s="696"/>
      <c r="D4" s="696"/>
      <c r="E4" s="696"/>
      <c r="F4" s="696"/>
      <c r="G4" s="696"/>
      <c r="H4" s="696"/>
      <c r="I4" s="696"/>
      <c r="J4" s="696"/>
      <c r="K4" s="696"/>
      <c r="L4" s="198"/>
    </row>
    <row r="5" spans="2:12" x14ac:dyDescent="0.25">
      <c r="B5" s="698"/>
      <c r="C5" s="698"/>
      <c r="D5" s="698"/>
      <c r="E5" s="698"/>
      <c r="F5" s="698"/>
      <c r="G5" s="698"/>
      <c r="H5" s="698"/>
      <c r="I5" s="698"/>
      <c r="J5" s="698"/>
      <c r="K5" s="698"/>
      <c r="L5" s="198"/>
    </row>
    <row r="6" spans="2:12" ht="29.25" x14ac:dyDescent="0.25">
      <c r="B6" s="228" t="s">
        <v>473</v>
      </c>
      <c r="C6" s="229" t="s">
        <v>192</v>
      </c>
      <c r="D6" s="229" t="s">
        <v>193</v>
      </c>
      <c r="E6" s="230" t="s">
        <v>194</v>
      </c>
      <c r="F6" s="230" t="s">
        <v>195</v>
      </c>
      <c r="G6" s="230" t="s">
        <v>196</v>
      </c>
      <c r="H6" s="230" t="s">
        <v>197</v>
      </c>
      <c r="I6" s="230" t="s">
        <v>198</v>
      </c>
      <c r="J6" s="230" t="s">
        <v>199</v>
      </c>
      <c r="K6" s="230" t="s">
        <v>200</v>
      </c>
      <c r="L6" s="198"/>
    </row>
    <row r="7" spans="2:12" x14ac:dyDescent="0.25">
      <c r="B7" s="344" t="s">
        <v>475</v>
      </c>
      <c r="C7" s="191" t="s">
        <v>474</v>
      </c>
      <c r="D7" s="191" t="s">
        <v>845</v>
      </c>
      <c r="E7" s="192">
        <v>4</v>
      </c>
      <c r="F7" s="222">
        <v>1</v>
      </c>
      <c r="G7" s="192">
        <v>18.63</v>
      </c>
      <c r="H7" s="192"/>
      <c r="I7" s="192">
        <v>18.63</v>
      </c>
      <c r="J7" s="192" t="s">
        <v>201</v>
      </c>
      <c r="K7" s="192">
        <f t="shared" ref="K7:K8" si="0">I7*E7</f>
        <v>74.52</v>
      </c>
      <c r="L7" s="198"/>
    </row>
    <row r="8" spans="2:12" x14ac:dyDescent="0.25">
      <c r="B8" s="344" t="s">
        <v>476</v>
      </c>
      <c r="C8" s="191" t="s">
        <v>474</v>
      </c>
      <c r="D8" s="191" t="s">
        <v>847</v>
      </c>
      <c r="E8" s="192">
        <v>4</v>
      </c>
      <c r="F8" s="222">
        <v>1</v>
      </c>
      <c r="G8" s="192">
        <v>23.17</v>
      </c>
      <c r="H8" s="192"/>
      <c r="I8" s="192">
        <v>23.17</v>
      </c>
      <c r="J8" s="192"/>
      <c r="K8" s="192">
        <f t="shared" si="0"/>
        <v>92.68</v>
      </c>
      <c r="L8" s="198"/>
    </row>
    <row r="9" spans="2:12" x14ac:dyDescent="0.25">
      <c r="B9" s="692" t="s">
        <v>202</v>
      </c>
      <c r="C9" s="693"/>
      <c r="D9" s="693"/>
      <c r="E9" s="693"/>
      <c r="F9" s="693"/>
      <c r="G9" s="693"/>
      <c r="H9" s="693"/>
      <c r="I9" s="693"/>
      <c r="J9" s="694"/>
      <c r="K9" s="223">
        <f>SUM(K7:K8)</f>
        <v>167.2</v>
      </c>
      <c r="L9" s="198"/>
    </row>
    <row r="10" spans="2:12" x14ac:dyDescent="0.25">
      <c r="B10" s="224"/>
      <c r="C10" s="225"/>
      <c r="D10" s="225"/>
      <c r="E10" s="225"/>
      <c r="F10" s="225"/>
      <c r="G10" s="225"/>
      <c r="H10" s="225"/>
      <c r="I10" s="225"/>
      <c r="J10" s="226"/>
      <c r="K10" s="227"/>
      <c r="L10" s="198"/>
    </row>
    <row r="11" spans="2:12" ht="29.25" x14ac:dyDescent="0.25">
      <c r="B11" s="218" t="s">
        <v>217</v>
      </c>
      <c r="C11" s="219" t="s">
        <v>192</v>
      </c>
      <c r="D11" s="219" t="s">
        <v>193</v>
      </c>
      <c r="E11" s="199" t="s">
        <v>194</v>
      </c>
      <c r="F11" s="199" t="s">
        <v>195</v>
      </c>
      <c r="G11" s="199" t="s">
        <v>196</v>
      </c>
      <c r="H11" s="199" t="s">
        <v>197</v>
      </c>
      <c r="I11" s="199" t="s">
        <v>198</v>
      </c>
      <c r="J11" s="199" t="s">
        <v>199</v>
      </c>
      <c r="K11" s="199" t="s">
        <v>200</v>
      </c>
      <c r="L11" s="198"/>
    </row>
    <row r="12" spans="2:12" ht="30" x14ac:dyDescent="0.25">
      <c r="B12" s="217" t="s">
        <v>595</v>
      </c>
      <c r="C12" s="195" t="s">
        <v>449</v>
      </c>
      <c r="D12" s="195" t="s">
        <v>596</v>
      </c>
      <c r="E12" s="196">
        <v>1</v>
      </c>
      <c r="F12" s="196">
        <v>1</v>
      </c>
      <c r="G12" s="196">
        <v>10.41</v>
      </c>
      <c r="H12" s="196">
        <v>0</v>
      </c>
      <c r="I12" s="196">
        <v>10.41</v>
      </c>
      <c r="J12" s="196" t="s">
        <v>201</v>
      </c>
      <c r="K12" s="196">
        <f t="shared" ref="K12" si="1">I12*E12</f>
        <v>10.41</v>
      </c>
      <c r="L12" s="198"/>
    </row>
    <row r="13" spans="2:12" ht="20.25" customHeight="1" x14ac:dyDescent="0.25">
      <c r="B13" s="681" t="s">
        <v>202</v>
      </c>
      <c r="C13" s="682"/>
      <c r="D13" s="682"/>
      <c r="E13" s="682"/>
      <c r="F13" s="682"/>
      <c r="G13" s="682"/>
      <c r="H13" s="682"/>
      <c r="I13" s="682"/>
      <c r="J13" s="683"/>
      <c r="K13" s="197">
        <f>SUM(K12:K12)</f>
        <v>10.41</v>
      </c>
      <c r="L13" s="198"/>
    </row>
    <row r="14" spans="2:12" x14ac:dyDescent="0.25">
      <c r="B14" s="684"/>
      <c r="C14" s="684"/>
      <c r="D14" s="684"/>
      <c r="E14" s="684"/>
      <c r="F14" s="684"/>
      <c r="G14" s="684"/>
      <c r="H14" s="684"/>
      <c r="I14" s="684"/>
      <c r="J14" s="684"/>
      <c r="K14" s="684"/>
      <c r="L14" s="198"/>
    </row>
    <row r="15" spans="2:12" x14ac:dyDescent="0.25">
      <c r="B15" s="685" t="s">
        <v>203</v>
      </c>
      <c r="C15" s="685"/>
      <c r="D15" s="685"/>
      <c r="E15" s="685"/>
      <c r="F15" s="685"/>
      <c r="G15" s="198"/>
      <c r="H15" s="198"/>
      <c r="I15" s="198"/>
      <c r="J15" s="198"/>
      <c r="K15" s="198"/>
      <c r="L15" s="198"/>
    </row>
    <row r="16" spans="2:12" ht="29.25" x14ac:dyDescent="0.25">
      <c r="B16" s="686" t="s">
        <v>204</v>
      </c>
      <c r="C16" s="687"/>
      <c r="D16" s="688"/>
      <c r="E16" s="199" t="s">
        <v>205</v>
      </c>
      <c r="F16" s="199" t="s">
        <v>206</v>
      </c>
      <c r="G16" s="198"/>
      <c r="H16" s="198"/>
      <c r="I16" s="198"/>
      <c r="J16" s="198"/>
      <c r="K16" s="198"/>
      <c r="L16" s="198"/>
    </row>
    <row r="17" spans="2:12" ht="17.25" customHeight="1" x14ac:dyDescent="0.25">
      <c r="B17" s="672" t="s">
        <v>207</v>
      </c>
      <c r="C17" s="673"/>
      <c r="D17" s="674"/>
      <c r="E17" s="689">
        <v>157.27000000000001</v>
      </c>
      <c r="F17" s="200">
        <v>14.648</v>
      </c>
      <c r="G17" s="198"/>
      <c r="H17" s="198"/>
      <c r="I17" s="198"/>
      <c r="J17" s="198"/>
      <c r="K17" s="198"/>
      <c r="L17" s="198"/>
    </row>
    <row r="18" spans="2:12" ht="18.75" customHeight="1" x14ac:dyDescent="0.25">
      <c r="B18" s="672" t="s">
        <v>208</v>
      </c>
      <c r="C18" s="673"/>
      <c r="D18" s="674"/>
      <c r="E18" s="690"/>
      <c r="F18" s="200">
        <f>K13</f>
        <v>10.41</v>
      </c>
      <c r="G18" s="198"/>
      <c r="H18" s="198"/>
      <c r="I18" s="198"/>
      <c r="J18" s="198"/>
      <c r="K18" s="198"/>
      <c r="L18" s="198"/>
    </row>
    <row r="19" spans="2:12" ht="18" customHeight="1" x14ac:dyDescent="0.25">
      <c r="B19" s="672" t="s">
        <v>209</v>
      </c>
      <c r="C19" s="673"/>
      <c r="D19" s="674"/>
      <c r="E19" s="690"/>
      <c r="F19" s="201">
        <v>0</v>
      </c>
      <c r="G19" s="198"/>
      <c r="H19" s="198"/>
      <c r="I19" s="198"/>
      <c r="J19" s="198"/>
      <c r="K19" s="198"/>
      <c r="L19" s="198"/>
    </row>
    <row r="20" spans="2:12" ht="16.5" customHeight="1" x14ac:dyDescent="0.25">
      <c r="B20" s="672" t="s">
        <v>210</v>
      </c>
      <c r="C20" s="673"/>
      <c r="D20" s="674"/>
      <c r="E20" s="690"/>
      <c r="F20" s="201">
        <v>0</v>
      </c>
      <c r="G20" s="198"/>
      <c r="H20" s="198"/>
      <c r="I20" s="198"/>
      <c r="J20" s="198"/>
      <c r="K20" s="198"/>
      <c r="L20" s="198"/>
    </row>
    <row r="21" spans="2:12" ht="18" customHeight="1" x14ac:dyDescent="0.25">
      <c r="B21" s="672" t="s">
        <v>211</v>
      </c>
      <c r="C21" s="673"/>
      <c r="D21" s="674"/>
      <c r="E21" s="690"/>
      <c r="F21" s="200">
        <f>F18</f>
        <v>10.41</v>
      </c>
      <c r="G21" s="198"/>
      <c r="H21" s="198"/>
      <c r="I21" s="198"/>
      <c r="J21" s="198"/>
      <c r="K21" s="198"/>
      <c r="L21" s="198"/>
    </row>
    <row r="22" spans="2:12" ht="16.5" customHeight="1" x14ac:dyDescent="0.25">
      <c r="B22" s="672" t="s">
        <v>212</v>
      </c>
      <c r="C22" s="673"/>
      <c r="D22" s="674"/>
      <c r="E22" s="690"/>
      <c r="F22" s="201">
        <v>14.648</v>
      </c>
      <c r="G22" s="198"/>
      <c r="H22" s="198"/>
      <c r="I22" s="198"/>
      <c r="J22" s="198"/>
      <c r="K22" s="198"/>
      <c r="L22" s="198"/>
    </row>
    <row r="23" spans="2:12" ht="19.5" customHeight="1" x14ac:dyDescent="0.25">
      <c r="B23" s="672" t="s">
        <v>213</v>
      </c>
      <c r="C23" s="673"/>
      <c r="D23" s="674"/>
      <c r="E23" s="691"/>
      <c r="F23" s="200">
        <f>F18+F22</f>
        <v>25.058</v>
      </c>
      <c r="G23" s="198"/>
      <c r="H23" s="198"/>
      <c r="I23" s="198"/>
      <c r="J23" s="198"/>
      <c r="K23" s="198"/>
      <c r="L23" s="198"/>
    </row>
    <row r="24" spans="2:12" ht="18" customHeight="1" x14ac:dyDescent="0.25">
      <c r="B24" s="672" t="s">
        <v>214</v>
      </c>
      <c r="C24" s="673"/>
      <c r="D24" s="674"/>
      <c r="E24" s="675">
        <v>0</v>
      </c>
      <c r="F24" s="200">
        <f>E24*F23</f>
        <v>0</v>
      </c>
      <c r="G24" s="198"/>
      <c r="H24" s="198"/>
      <c r="I24" s="198"/>
      <c r="J24" s="198"/>
      <c r="K24" s="198"/>
      <c r="L24" s="198"/>
    </row>
    <row r="25" spans="2:12" ht="22.5" customHeight="1" x14ac:dyDescent="0.25">
      <c r="B25" s="677" t="s">
        <v>215</v>
      </c>
      <c r="C25" s="678"/>
      <c r="D25" s="679"/>
      <c r="E25" s="676"/>
      <c r="F25" s="311">
        <f>F23+F24</f>
        <v>25.058</v>
      </c>
      <c r="G25" s="198"/>
      <c r="H25" s="198"/>
      <c r="I25" s="198"/>
      <c r="J25" s="198"/>
      <c r="K25" s="198"/>
      <c r="L25" s="198"/>
    </row>
    <row r="26" spans="2:12" x14ac:dyDescent="0.25"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</row>
    <row r="27" spans="2:12" x14ac:dyDescent="0.25"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</row>
    <row r="28" spans="2:12" x14ac:dyDescent="0.25">
      <c r="B28" s="198"/>
      <c r="C28" s="198"/>
      <c r="D28" s="198"/>
      <c r="E28" s="198"/>
      <c r="F28" s="198"/>
      <c r="G28" s="198"/>
      <c r="H28" s="198"/>
      <c r="I28" s="198"/>
      <c r="J28" s="198"/>
      <c r="K28" s="198"/>
      <c r="L28" s="198"/>
    </row>
    <row r="29" spans="2:12" x14ac:dyDescent="0.25">
      <c r="B29" s="198"/>
      <c r="C29" s="198"/>
      <c r="D29" s="198"/>
      <c r="E29" s="198"/>
      <c r="F29" s="198"/>
      <c r="G29" s="198"/>
      <c r="H29" s="198"/>
      <c r="I29" s="198"/>
      <c r="J29" s="198"/>
      <c r="K29" s="198"/>
      <c r="L29" s="198"/>
    </row>
    <row r="30" spans="2:12" x14ac:dyDescent="0.25">
      <c r="B30" s="198"/>
      <c r="C30" s="198"/>
      <c r="D30" s="198"/>
      <c r="E30" s="198"/>
      <c r="F30" s="198"/>
      <c r="G30" s="198"/>
      <c r="H30" s="198"/>
      <c r="I30" s="198"/>
      <c r="J30" s="198"/>
      <c r="K30" s="198"/>
      <c r="L30" s="198"/>
    </row>
    <row r="31" spans="2:12" x14ac:dyDescent="0.25">
      <c r="B31" s="202" t="s">
        <v>855</v>
      </c>
      <c r="C31" s="198"/>
      <c r="D31" s="198"/>
      <c r="E31" s="198"/>
      <c r="F31" s="198"/>
      <c r="G31" s="198"/>
      <c r="H31" s="198"/>
      <c r="I31" s="198"/>
      <c r="J31" s="198"/>
      <c r="K31" s="198"/>
      <c r="L31" s="198"/>
    </row>
    <row r="32" spans="2:12" x14ac:dyDescent="0.25">
      <c r="B32" s="198"/>
      <c r="C32" s="198"/>
      <c r="D32" s="198"/>
      <c r="E32" s="198"/>
      <c r="F32" s="198"/>
      <c r="G32" s="198"/>
      <c r="H32" s="198"/>
      <c r="I32" s="198"/>
      <c r="J32" s="198"/>
      <c r="K32" s="198"/>
      <c r="L32" s="198"/>
    </row>
    <row r="33" spans="2:12" x14ac:dyDescent="0.25">
      <c r="B33" s="198"/>
      <c r="C33" s="198"/>
      <c r="D33" s="198"/>
      <c r="E33" s="198"/>
      <c r="F33" s="198"/>
      <c r="G33" s="198"/>
      <c r="H33" s="198"/>
      <c r="I33" s="198"/>
      <c r="J33" s="198"/>
      <c r="K33" s="198"/>
      <c r="L33" s="198"/>
    </row>
    <row r="34" spans="2:12" x14ac:dyDescent="0.25">
      <c r="B34" s="198"/>
      <c r="C34" s="198"/>
      <c r="D34" s="198"/>
      <c r="E34" s="198"/>
      <c r="F34" s="198"/>
      <c r="G34" s="198"/>
      <c r="H34" s="198"/>
      <c r="I34" s="198"/>
      <c r="J34" s="198"/>
      <c r="K34" s="198"/>
      <c r="L34" s="198"/>
    </row>
    <row r="35" spans="2:12" x14ac:dyDescent="0.25">
      <c r="B35" s="198"/>
      <c r="C35" s="198"/>
      <c r="D35" s="198"/>
      <c r="E35" s="198"/>
      <c r="F35" s="198"/>
      <c r="G35" s="198"/>
      <c r="H35" s="198"/>
      <c r="I35" s="198"/>
      <c r="J35" s="198"/>
      <c r="K35" s="198"/>
      <c r="L35" s="198"/>
    </row>
    <row r="36" spans="2:12" x14ac:dyDescent="0.25">
      <c r="B36" s="198"/>
      <c r="C36" s="198"/>
      <c r="D36" s="198"/>
      <c r="E36" s="198"/>
      <c r="F36" s="198"/>
      <c r="G36" s="198"/>
      <c r="H36" s="198"/>
      <c r="I36" s="198"/>
      <c r="J36" s="198"/>
      <c r="K36" s="198"/>
      <c r="L36" s="198"/>
    </row>
    <row r="37" spans="2:12" x14ac:dyDescent="0.25">
      <c r="B37" s="198"/>
      <c r="C37" s="198"/>
      <c r="D37" s="198"/>
      <c r="E37" s="198"/>
      <c r="F37" s="198"/>
      <c r="G37" s="198"/>
      <c r="H37" s="198"/>
      <c r="I37" s="198"/>
      <c r="J37" s="198"/>
      <c r="K37" s="198"/>
      <c r="L37" s="198"/>
    </row>
    <row r="38" spans="2:12" x14ac:dyDescent="0.25">
      <c r="B38" s="198"/>
      <c r="C38" s="198"/>
      <c r="D38" s="198"/>
      <c r="E38" s="198"/>
      <c r="F38" s="198"/>
      <c r="G38" s="198"/>
      <c r="H38" s="198"/>
      <c r="I38" s="198"/>
      <c r="J38" s="198"/>
      <c r="K38" s="198"/>
      <c r="L38" s="198"/>
    </row>
    <row r="39" spans="2:12" x14ac:dyDescent="0.25">
      <c r="B39" s="198"/>
      <c r="C39" s="198"/>
      <c r="D39" s="198"/>
      <c r="E39" s="198"/>
      <c r="F39" s="198"/>
      <c r="G39" s="198"/>
      <c r="H39" s="198"/>
      <c r="I39" s="198"/>
      <c r="J39" s="198"/>
      <c r="K39" s="198"/>
      <c r="L39" s="198"/>
    </row>
    <row r="40" spans="2:12" x14ac:dyDescent="0.25">
      <c r="B40" s="198"/>
      <c r="C40" s="198"/>
      <c r="D40" s="198"/>
      <c r="E40" s="198"/>
      <c r="F40" s="198"/>
      <c r="G40" s="198"/>
      <c r="H40" s="198"/>
      <c r="I40" s="198"/>
      <c r="J40" s="198"/>
      <c r="K40" s="198"/>
      <c r="L40" s="198"/>
    </row>
    <row r="41" spans="2:12" x14ac:dyDescent="0.25">
      <c r="B41" s="198"/>
      <c r="C41" s="198"/>
      <c r="D41" s="198"/>
      <c r="E41" s="198"/>
      <c r="F41" s="198"/>
      <c r="G41" s="198"/>
      <c r="H41" s="198"/>
      <c r="I41" s="198"/>
      <c r="J41" s="198"/>
      <c r="K41" s="198"/>
      <c r="L41" s="198"/>
    </row>
    <row r="42" spans="2:12" x14ac:dyDescent="0.25">
      <c r="B42" s="198"/>
      <c r="C42" s="198"/>
      <c r="D42" s="198"/>
      <c r="E42" s="198"/>
      <c r="F42" s="198"/>
      <c r="G42" s="198"/>
      <c r="H42" s="198"/>
      <c r="I42" s="198"/>
      <c r="J42" s="198"/>
      <c r="K42" s="198"/>
      <c r="L42" s="198"/>
    </row>
    <row r="43" spans="2:12" x14ac:dyDescent="0.25">
      <c r="B43" s="198"/>
      <c r="C43" s="198"/>
      <c r="D43" s="198"/>
      <c r="E43" s="198"/>
      <c r="F43" s="198"/>
      <c r="G43" s="198"/>
      <c r="H43" s="198"/>
      <c r="I43" s="198"/>
      <c r="J43" s="198"/>
      <c r="K43" s="198"/>
      <c r="L43" s="198"/>
    </row>
    <row r="44" spans="2:12" x14ac:dyDescent="0.25">
      <c r="B44" s="198"/>
      <c r="C44" s="198"/>
      <c r="D44" s="198"/>
      <c r="E44" s="198"/>
      <c r="F44" s="198"/>
      <c r="G44" s="198"/>
      <c r="H44" s="198"/>
      <c r="I44" s="198"/>
      <c r="J44" s="198"/>
      <c r="K44" s="198"/>
      <c r="L44" s="198"/>
    </row>
    <row r="45" spans="2:12" x14ac:dyDescent="0.25">
      <c r="B45" s="198"/>
      <c r="C45" s="198"/>
      <c r="D45" s="198"/>
      <c r="E45" s="198"/>
      <c r="F45" s="198"/>
      <c r="G45" s="198"/>
      <c r="H45" s="198"/>
      <c r="I45" s="198"/>
      <c r="J45" s="198"/>
      <c r="K45" s="198"/>
      <c r="L45" s="198"/>
    </row>
    <row r="46" spans="2:12" x14ac:dyDescent="0.25">
      <c r="B46" s="198"/>
      <c r="C46" s="198"/>
      <c r="D46" s="198"/>
      <c r="E46" s="198"/>
      <c r="F46" s="198"/>
      <c r="G46" s="198"/>
      <c r="H46" s="198"/>
      <c r="I46" s="198"/>
      <c r="J46" s="198"/>
      <c r="K46" s="198"/>
      <c r="L46" s="198"/>
    </row>
    <row r="47" spans="2:12" x14ac:dyDescent="0.25">
      <c r="B47" s="198"/>
      <c r="C47" s="198"/>
      <c r="D47" s="198"/>
      <c r="E47" s="198"/>
      <c r="F47" s="198"/>
      <c r="G47" s="198"/>
      <c r="H47" s="198"/>
      <c r="I47" s="198"/>
      <c r="J47" s="198"/>
      <c r="K47" s="198"/>
      <c r="L47" s="198"/>
    </row>
    <row r="48" spans="2:12" x14ac:dyDescent="0.25">
      <c r="B48" s="198"/>
      <c r="C48" s="198"/>
      <c r="D48" s="198"/>
      <c r="E48" s="198"/>
      <c r="F48" s="220"/>
      <c r="G48" s="220"/>
      <c r="H48" s="220"/>
      <c r="I48" s="220"/>
      <c r="J48" s="220"/>
      <c r="K48" s="220"/>
      <c r="L48" s="220"/>
    </row>
    <row r="49" spans="2:12" x14ac:dyDescent="0.25">
      <c r="B49" s="198"/>
      <c r="C49" s="198"/>
      <c r="D49" s="198"/>
      <c r="E49" s="198"/>
      <c r="F49" s="220"/>
      <c r="G49" s="220"/>
      <c r="H49" s="220"/>
      <c r="I49" s="220"/>
      <c r="J49" s="220"/>
      <c r="K49" s="220"/>
      <c r="L49" s="220"/>
    </row>
    <row r="50" spans="2:12" x14ac:dyDescent="0.25">
      <c r="B50" s="680" t="s">
        <v>588</v>
      </c>
      <c r="C50" s="680"/>
      <c r="D50" s="680"/>
      <c r="E50" s="202"/>
      <c r="F50" s="231"/>
      <c r="G50" s="670"/>
      <c r="H50" s="670"/>
      <c r="I50" s="670"/>
      <c r="J50" s="670"/>
      <c r="K50" s="670"/>
      <c r="L50" s="670"/>
    </row>
    <row r="51" spans="2:12" x14ac:dyDescent="0.25">
      <c r="B51" s="671" t="s">
        <v>247</v>
      </c>
      <c r="C51" s="671"/>
      <c r="D51" s="671"/>
      <c r="E51" s="202"/>
      <c r="F51" s="231"/>
      <c r="G51" s="670"/>
      <c r="H51" s="670"/>
      <c r="I51" s="670"/>
      <c r="J51" s="670"/>
      <c r="K51" s="670"/>
      <c r="L51" s="670"/>
    </row>
    <row r="52" spans="2:12" x14ac:dyDescent="0.25">
      <c r="B52" s="198"/>
      <c r="C52" s="198"/>
      <c r="D52" s="198"/>
      <c r="E52" s="198"/>
      <c r="F52" s="220"/>
      <c r="G52" s="220"/>
      <c r="H52" s="220"/>
      <c r="I52" s="220"/>
      <c r="J52" s="220"/>
      <c r="K52" s="220"/>
      <c r="L52" s="220"/>
    </row>
  </sheetData>
  <mergeCells count="25">
    <mergeCell ref="G50:L50"/>
    <mergeCell ref="B51:D51"/>
    <mergeCell ref="G51:L51"/>
    <mergeCell ref="B22:D22"/>
    <mergeCell ref="B23:D23"/>
    <mergeCell ref="B24:D24"/>
    <mergeCell ref="E24:E25"/>
    <mergeCell ref="B25:D25"/>
    <mergeCell ref="B50:D50"/>
    <mergeCell ref="B13:J13"/>
    <mergeCell ref="B14:K14"/>
    <mergeCell ref="B15:F15"/>
    <mergeCell ref="B16:D16"/>
    <mergeCell ref="B17:D17"/>
    <mergeCell ref="E17:E23"/>
    <mergeCell ref="B18:D18"/>
    <mergeCell ref="B19:D19"/>
    <mergeCell ref="B20:D20"/>
    <mergeCell ref="B21:D21"/>
    <mergeCell ref="B9:J9"/>
    <mergeCell ref="B2:K2"/>
    <mergeCell ref="B3:H3"/>
    <mergeCell ref="I3:K3"/>
    <mergeCell ref="B4:K4"/>
    <mergeCell ref="B5:K5"/>
  </mergeCells>
  <pageMargins left="0.511811024" right="0.511811024" top="0.78740157499999996" bottom="0.78740157499999996" header="0.31496062000000002" footer="0.31496062000000002"/>
  <pageSetup paperSize="9" scale="6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6"/>
  <sheetViews>
    <sheetView view="pageBreakPreview" topLeftCell="A16" zoomScaleNormal="100" zoomScaleSheetLayoutView="100" workbookViewId="0">
      <selection activeCell="B29" sqref="B29"/>
    </sheetView>
  </sheetViews>
  <sheetFormatPr defaultColWidth="8.85546875" defaultRowHeight="15" x14ac:dyDescent="0.25"/>
  <cols>
    <col min="1" max="1" width="8.85546875" style="182"/>
    <col min="2" max="2" width="37.28515625" style="182" customWidth="1"/>
    <col min="3" max="3" width="8.85546875" style="182"/>
    <col min="4" max="4" width="10" style="182" customWidth="1"/>
    <col min="5" max="5" width="9.42578125" style="182" customWidth="1"/>
    <col min="6" max="6" width="11.28515625" style="182" customWidth="1"/>
    <col min="7" max="7" width="10.42578125" style="182" customWidth="1"/>
    <col min="8" max="8" width="11.28515625" style="182" customWidth="1"/>
    <col min="9" max="9" width="9.28515625" style="182" customWidth="1"/>
    <col min="10" max="10" width="9.85546875" style="182" customWidth="1"/>
    <col min="11" max="11" width="10.140625" style="182" customWidth="1"/>
    <col min="12" max="16384" width="8.85546875" style="182"/>
  </cols>
  <sheetData>
    <row r="1" spans="2:11" ht="36" customHeight="1" x14ac:dyDescent="0.25"/>
    <row r="2" spans="2:11" ht="29.45" customHeight="1" x14ac:dyDescent="0.25">
      <c r="B2" s="695" t="s">
        <v>795</v>
      </c>
      <c r="C2" s="695"/>
      <c r="D2" s="695"/>
      <c r="E2" s="695"/>
      <c r="F2" s="695"/>
      <c r="G2" s="695"/>
      <c r="H2" s="695"/>
      <c r="I2" s="695"/>
      <c r="J2" s="695"/>
      <c r="K2" s="695"/>
    </row>
    <row r="3" spans="2:11" x14ac:dyDescent="0.25">
      <c r="B3" s="700" t="s">
        <v>802</v>
      </c>
      <c r="C3" s="700"/>
      <c r="D3" s="700"/>
      <c r="E3" s="700"/>
      <c r="F3" s="700"/>
      <c r="G3" s="700"/>
      <c r="H3" s="700"/>
      <c r="I3" s="697" t="s">
        <v>486</v>
      </c>
      <c r="J3" s="697"/>
      <c r="K3" s="697"/>
    </row>
    <row r="4" spans="2:11" ht="15" customHeight="1" x14ac:dyDescent="0.25">
      <c r="B4" s="696" t="s">
        <v>788</v>
      </c>
      <c r="C4" s="696"/>
      <c r="D4" s="696"/>
      <c r="E4" s="696"/>
      <c r="F4" s="696"/>
      <c r="G4" s="696"/>
      <c r="H4" s="696"/>
      <c r="I4" s="696"/>
      <c r="J4" s="696"/>
      <c r="K4" s="696"/>
    </row>
    <row r="5" spans="2:11" x14ac:dyDescent="0.25">
      <c r="B5" s="698"/>
      <c r="C5" s="698"/>
      <c r="D5" s="698"/>
      <c r="E5" s="698"/>
      <c r="F5" s="698"/>
      <c r="G5" s="698"/>
      <c r="H5" s="698"/>
      <c r="I5" s="698"/>
      <c r="J5" s="698"/>
      <c r="K5" s="698"/>
    </row>
    <row r="6" spans="2:11" ht="23.25" customHeight="1" x14ac:dyDescent="0.25">
      <c r="B6" s="188" t="s">
        <v>473</v>
      </c>
      <c r="C6" s="189" t="s">
        <v>192</v>
      </c>
      <c r="D6" s="189" t="s">
        <v>193</v>
      </c>
      <c r="E6" s="189" t="s">
        <v>194</v>
      </c>
      <c r="F6" s="189" t="s">
        <v>195</v>
      </c>
      <c r="G6" s="189" t="s">
        <v>196</v>
      </c>
      <c r="H6" s="189" t="s">
        <v>197</v>
      </c>
      <c r="I6" s="189" t="s">
        <v>198</v>
      </c>
      <c r="J6" s="189" t="s">
        <v>199</v>
      </c>
      <c r="K6" s="189" t="s">
        <v>200</v>
      </c>
    </row>
    <row r="7" spans="2:11" ht="30" x14ac:dyDescent="0.25">
      <c r="B7" s="194" t="s">
        <v>789</v>
      </c>
      <c r="C7" s="195" t="s">
        <v>488</v>
      </c>
      <c r="D7" s="195">
        <v>88267</v>
      </c>
      <c r="E7" s="196">
        <v>0.31619999999999998</v>
      </c>
      <c r="F7" s="196">
        <v>1</v>
      </c>
      <c r="G7" s="196">
        <v>20.52</v>
      </c>
      <c r="H7" s="196">
        <v>0</v>
      </c>
      <c r="I7" s="196">
        <v>20.52</v>
      </c>
      <c r="J7" s="196" t="s">
        <v>201</v>
      </c>
      <c r="K7" s="216">
        <f t="shared" ref="K7:K12" si="0">I7*E7</f>
        <v>6.4884239999999993</v>
      </c>
    </row>
    <row r="8" spans="2:11" x14ac:dyDescent="0.25">
      <c r="B8" s="194" t="s">
        <v>790</v>
      </c>
      <c r="C8" s="195" t="s">
        <v>488</v>
      </c>
      <c r="D8" s="195">
        <v>88316</v>
      </c>
      <c r="E8" s="196">
        <v>9.9599999999999994E-2</v>
      </c>
      <c r="F8" s="196">
        <v>1</v>
      </c>
      <c r="G8" s="196">
        <v>16.079999999999998</v>
      </c>
      <c r="H8" s="196">
        <v>0</v>
      </c>
      <c r="I8" s="196">
        <v>16.079999999999998</v>
      </c>
      <c r="J8" s="196" t="s">
        <v>201</v>
      </c>
      <c r="K8" s="288">
        <f t="shared" si="0"/>
        <v>1.6015679999999997</v>
      </c>
    </row>
    <row r="9" spans="2:11" x14ac:dyDescent="0.25">
      <c r="B9" s="710" t="s">
        <v>489</v>
      </c>
      <c r="C9" s="711"/>
      <c r="D9" s="711"/>
      <c r="E9" s="711"/>
      <c r="F9" s="711"/>
      <c r="G9" s="711"/>
      <c r="H9" s="711"/>
      <c r="I9" s="711"/>
      <c r="J9" s="711"/>
      <c r="K9" s="193">
        <f>SUM(K7:K8)</f>
        <v>8.0899919999999987</v>
      </c>
    </row>
    <row r="10" spans="2:11" x14ac:dyDescent="0.25">
      <c r="B10" s="712"/>
      <c r="C10" s="713"/>
      <c r="D10" s="713"/>
      <c r="E10" s="713"/>
      <c r="F10" s="713"/>
      <c r="G10" s="713"/>
      <c r="H10" s="713"/>
      <c r="I10" s="713"/>
      <c r="J10" s="713"/>
      <c r="K10" s="703"/>
    </row>
    <row r="11" spans="2:11" ht="48" customHeight="1" x14ac:dyDescent="0.25">
      <c r="B11" s="188" t="s">
        <v>217</v>
      </c>
      <c r="C11" s="189" t="s">
        <v>192</v>
      </c>
      <c r="D11" s="189" t="s">
        <v>193</v>
      </c>
      <c r="E11" s="189" t="s">
        <v>194</v>
      </c>
      <c r="F11" s="189" t="s">
        <v>195</v>
      </c>
      <c r="G11" s="189" t="s">
        <v>196</v>
      </c>
      <c r="H11" s="189" t="s">
        <v>197</v>
      </c>
      <c r="I11" s="189" t="s">
        <v>198</v>
      </c>
      <c r="J11" s="189" t="s">
        <v>199</v>
      </c>
      <c r="K11" s="189" t="s">
        <v>200</v>
      </c>
    </row>
    <row r="12" spans="2:11" ht="45" x14ac:dyDescent="0.25">
      <c r="B12" s="194" t="s">
        <v>850</v>
      </c>
      <c r="C12" s="195" t="s">
        <v>262</v>
      </c>
      <c r="D12" s="195">
        <v>37401</v>
      </c>
      <c r="E12" s="196">
        <v>1</v>
      </c>
      <c r="F12" s="196">
        <v>1</v>
      </c>
      <c r="G12" s="196">
        <v>68.09</v>
      </c>
      <c r="H12" s="196">
        <v>0</v>
      </c>
      <c r="I12" s="196">
        <v>68.09</v>
      </c>
      <c r="J12" s="196" t="s">
        <v>201</v>
      </c>
      <c r="K12" s="196">
        <f t="shared" si="0"/>
        <v>68.09</v>
      </c>
    </row>
    <row r="13" spans="2:11" ht="18" customHeight="1" x14ac:dyDescent="0.25">
      <c r="B13" s="681" t="s">
        <v>202</v>
      </c>
      <c r="C13" s="682"/>
      <c r="D13" s="682"/>
      <c r="E13" s="682"/>
      <c r="F13" s="682"/>
      <c r="G13" s="682"/>
      <c r="H13" s="682"/>
      <c r="I13" s="682"/>
      <c r="J13" s="683"/>
      <c r="K13" s="197">
        <f>SUM(K12:K12)</f>
        <v>68.09</v>
      </c>
    </row>
    <row r="14" spans="2:11" x14ac:dyDescent="0.25">
      <c r="B14" s="684"/>
      <c r="C14" s="684"/>
      <c r="D14" s="684"/>
      <c r="E14" s="684"/>
      <c r="F14" s="684"/>
      <c r="G14" s="684"/>
      <c r="H14" s="684"/>
      <c r="I14" s="684"/>
      <c r="J14" s="684"/>
      <c r="K14" s="684"/>
    </row>
    <row r="15" spans="2:11" x14ac:dyDescent="0.25">
      <c r="B15" s="685" t="s">
        <v>203</v>
      </c>
      <c r="C15" s="685"/>
      <c r="D15" s="685"/>
      <c r="E15" s="685"/>
      <c r="F15" s="685"/>
      <c r="G15" s="198"/>
      <c r="H15" s="198"/>
      <c r="I15" s="198"/>
      <c r="J15" s="198"/>
      <c r="K15" s="198"/>
    </row>
    <row r="16" spans="2:11" ht="29.25" x14ac:dyDescent="0.25">
      <c r="B16" s="686" t="s">
        <v>204</v>
      </c>
      <c r="C16" s="687"/>
      <c r="D16" s="688"/>
      <c r="E16" s="199" t="s">
        <v>205</v>
      </c>
      <c r="F16" s="199" t="s">
        <v>206</v>
      </c>
      <c r="G16" s="198"/>
      <c r="H16" s="198"/>
      <c r="I16" s="198"/>
      <c r="J16" s="198"/>
      <c r="K16" s="198"/>
    </row>
    <row r="17" spans="2:11" ht="18.75" customHeight="1" x14ac:dyDescent="0.25">
      <c r="B17" s="672" t="s">
        <v>207</v>
      </c>
      <c r="C17" s="673"/>
      <c r="D17" s="674"/>
      <c r="E17" s="689">
        <v>157.27000000000001</v>
      </c>
      <c r="F17" s="200">
        <f>K9</f>
        <v>8.0899919999999987</v>
      </c>
      <c r="G17" s="198"/>
      <c r="H17" s="198"/>
      <c r="I17" s="198"/>
      <c r="J17" s="198"/>
      <c r="K17" s="198"/>
    </row>
    <row r="18" spans="2:11" ht="18.75" customHeight="1" x14ac:dyDescent="0.25">
      <c r="B18" s="672" t="s">
        <v>208</v>
      </c>
      <c r="C18" s="673"/>
      <c r="D18" s="674"/>
      <c r="E18" s="690"/>
      <c r="F18" s="200">
        <f>K13</f>
        <v>68.09</v>
      </c>
      <c r="G18" s="198"/>
      <c r="H18" s="198"/>
      <c r="I18" s="198"/>
      <c r="J18" s="198"/>
      <c r="K18" s="198"/>
    </row>
    <row r="19" spans="2:11" ht="16.5" customHeight="1" x14ac:dyDescent="0.25">
      <c r="B19" s="672" t="s">
        <v>209</v>
      </c>
      <c r="C19" s="673"/>
      <c r="D19" s="674"/>
      <c r="E19" s="690"/>
      <c r="F19" s="201">
        <v>0</v>
      </c>
      <c r="G19" s="198"/>
      <c r="H19" s="198"/>
      <c r="I19" s="198"/>
      <c r="J19" s="198"/>
      <c r="K19" s="198"/>
    </row>
    <row r="20" spans="2:11" ht="18.75" customHeight="1" x14ac:dyDescent="0.25">
      <c r="B20" s="672" t="s">
        <v>210</v>
      </c>
      <c r="C20" s="673"/>
      <c r="D20" s="674"/>
      <c r="E20" s="690"/>
      <c r="F20" s="201">
        <v>1</v>
      </c>
      <c r="G20" s="198"/>
      <c r="H20" s="198"/>
      <c r="I20" s="198"/>
      <c r="J20" s="198"/>
      <c r="K20" s="198"/>
    </row>
    <row r="21" spans="2:11" ht="17.25" customHeight="1" x14ac:dyDescent="0.25">
      <c r="B21" s="672" t="s">
        <v>211</v>
      </c>
      <c r="C21" s="673"/>
      <c r="D21" s="674"/>
      <c r="E21" s="690"/>
      <c r="F21" s="200">
        <f>F17+F19</f>
        <v>8.0899919999999987</v>
      </c>
      <c r="G21" s="198"/>
      <c r="H21" s="198"/>
      <c r="I21" s="198"/>
      <c r="J21" s="198"/>
      <c r="K21" s="198"/>
    </row>
    <row r="22" spans="2:11" ht="16.5" customHeight="1" x14ac:dyDescent="0.25">
      <c r="B22" s="672" t="s">
        <v>212</v>
      </c>
      <c r="C22" s="673"/>
      <c r="D22" s="674"/>
      <c r="E22" s="690"/>
      <c r="F22" s="200">
        <f>(F17/F20)+(F19/F20)</f>
        <v>8.0899919999999987</v>
      </c>
      <c r="G22" s="198"/>
      <c r="H22" s="198"/>
      <c r="I22" s="198"/>
      <c r="J22" s="198"/>
      <c r="K22" s="198"/>
    </row>
    <row r="23" spans="2:11" ht="16.5" customHeight="1" x14ac:dyDescent="0.25">
      <c r="B23" s="672" t="s">
        <v>213</v>
      </c>
      <c r="C23" s="673"/>
      <c r="D23" s="674"/>
      <c r="E23" s="691"/>
      <c r="F23" s="200">
        <f>F18+F22</f>
        <v>76.179991999999999</v>
      </c>
      <c r="G23" s="198"/>
      <c r="H23" s="198"/>
      <c r="I23" s="198"/>
      <c r="J23" s="198"/>
      <c r="K23" s="198"/>
    </row>
    <row r="24" spans="2:11" ht="17.25" customHeight="1" x14ac:dyDescent="0.25">
      <c r="B24" s="672" t="s">
        <v>214</v>
      </c>
      <c r="C24" s="673"/>
      <c r="D24" s="674"/>
      <c r="E24" s="675"/>
      <c r="F24" s="200">
        <f>E24*F23</f>
        <v>0</v>
      </c>
      <c r="G24" s="198"/>
      <c r="H24" s="198"/>
      <c r="I24" s="198"/>
      <c r="J24" s="198"/>
      <c r="K24" s="198"/>
    </row>
    <row r="25" spans="2:11" ht="18.75" customHeight="1" x14ac:dyDescent="0.25">
      <c r="B25" s="707" t="s">
        <v>215</v>
      </c>
      <c r="C25" s="708"/>
      <c r="D25" s="709"/>
      <c r="E25" s="676"/>
      <c r="F25" s="312">
        <f>F23+F24</f>
        <v>76.179991999999999</v>
      </c>
      <c r="G25" s="198"/>
      <c r="H25" s="198"/>
      <c r="I25" s="198"/>
      <c r="J25" s="198"/>
      <c r="K25" s="198"/>
    </row>
    <row r="26" spans="2:11" x14ac:dyDescent="0.25">
      <c r="B26" s="198"/>
      <c r="C26" s="198"/>
      <c r="D26" s="198"/>
      <c r="E26" s="198"/>
      <c r="F26" s="198"/>
      <c r="G26" s="198"/>
      <c r="H26" s="198"/>
      <c r="I26" s="198"/>
      <c r="J26" s="198"/>
      <c r="K26" s="198"/>
    </row>
    <row r="27" spans="2:11" x14ac:dyDescent="0.25">
      <c r="B27" s="198"/>
      <c r="C27" s="198"/>
      <c r="D27" s="198"/>
      <c r="E27" s="198"/>
      <c r="F27" s="198"/>
      <c r="G27" s="198"/>
      <c r="H27" s="198"/>
      <c r="I27" s="198"/>
      <c r="J27" s="198"/>
      <c r="K27" s="198"/>
    </row>
    <row r="28" spans="2:11" x14ac:dyDescent="0.25">
      <c r="B28" s="198"/>
      <c r="C28" s="198"/>
      <c r="D28" s="198"/>
      <c r="E28" s="198"/>
      <c r="F28" s="198"/>
      <c r="G28" s="198"/>
      <c r="H28" s="198"/>
      <c r="I28" s="198"/>
      <c r="J28" s="198"/>
      <c r="K28" s="198"/>
    </row>
    <row r="29" spans="2:11" x14ac:dyDescent="0.25">
      <c r="B29" s="202" t="s">
        <v>855</v>
      </c>
      <c r="C29" s="198"/>
      <c r="D29" s="198"/>
      <c r="E29" s="198"/>
      <c r="F29" s="198"/>
      <c r="G29" s="198"/>
      <c r="H29" s="198"/>
      <c r="I29" s="198"/>
      <c r="J29" s="198"/>
      <c r="K29" s="198"/>
    </row>
    <row r="30" spans="2:11" x14ac:dyDescent="0.25">
      <c r="B30" s="198"/>
      <c r="C30" s="198"/>
      <c r="D30" s="198"/>
      <c r="E30" s="198"/>
      <c r="F30" s="198"/>
      <c r="G30" s="198"/>
      <c r="H30" s="198"/>
      <c r="I30" s="198"/>
      <c r="J30" s="198"/>
      <c r="K30" s="198"/>
    </row>
    <row r="33" spans="2:12" x14ac:dyDescent="0.25">
      <c r="B33" s="198"/>
      <c r="C33" s="198"/>
      <c r="D33" s="198"/>
    </row>
    <row r="34" spans="2:12" x14ac:dyDescent="0.25">
      <c r="B34" s="680" t="s">
        <v>791</v>
      </c>
      <c r="C34" s="680"/>
      <c r="D34" s="680"/>
      <c r="E34" s="680"/>
      <c r="F34" s="187"/>
      <c r="G34" s="187"/>
      <c r="H34" s="187"/>
      <c r="I34" s="187"/>
      <c r="J34" s="187"/>
      <c r="K34" s="187"/>
      <c r="L34" s="187"/>
    </row>
    <row r="35" spans="2:12" x14ac:dyDescent="0.25">
      <c r="B35" s="671" t="s">
        <v>247</v>
      </c>
      <c r="C35" s="671"/>
      <c r="D35" s="671"/>
      <c r="E35" s="671"/>
      <c r="F35" s="187"/>
      <c r="G35" s="187"/>
      <c r="H35" s="187"/>
      <c r="I35" s="187"/>
      <c r="J35" s="187"/>
      <c r="K35" s="187"/>
      <c r="L35" s="187"/>
    </row>
    <row r="36" spans="2:12" x14ac:dyDescent="0.25">
      <c r="B36" s="198"/>
      <c r="C36" s="198"/>
      <c r="D36" s="198"/>
    </row>
  </sheetData>
  <mergeCells count="24">
    <mergeCell ref="B34:E34"/>
    <mergeCell ref="B35:E35"/>
    <mergeCell ref="B21:D21"/>
    <mergeCell ref="B22:D22"/>
    <mergeCell ref="B23:D23"/>
    <mergeCell ref="B24:D24"/>
    <mergeCell ref="E24:E25"/>
    <mergeCell ref="B25:D25"/>
    <mergeCell ref="B10:K10"/>
    <mergeCell ref="B13:J13"/>
    <mergeCell ref="B14:K14"/>
    <mergeCell ref="B15:F15"/>
    <mergeCell ref="B16:D16"/>
    <mergeCell ref="B17:D17"/>
    <mergeCell ref="E17:E23"/>
    <mergeCell ref="B18:D18"/>
    <mergeCell ref="B19:D19"/>
    <mergeCell ref="B20:D20"/>
    <mergeCell ref="B9:J9"/>
    <mergeCell ref="B2:K2"/>
    <mergeCell ref="B3:H3"/>
    <mergeCell ref="I3:K3"/>
    <mergeCell ref="B4:K4"/>
    <mergeCell ref="B5:K5"/>
  </mergeCells>
  <pageMargins left="0.511811024" right="0.511811024" top="0.78740157499999996" bottom="0.78740157499999996" header="0.31496062000000002" footer="0.31496062000000002"/>
  <pageSetup paperSize="9" scale="63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6"/>
  <sheetViews>
    <sheetView view="pageBreakPreview" topLeftCell="A19" zoomScaleNormal="100" zoomScaleSheetLayoutView="100" workbookViewId="0">
      <selection activeCell="L38" sqref="L38"/>
    </sheetView>
  </sheetViews>
  <sheetFormatPr defaultColWidth="8.85546875" defaultRowHeight="15" x14ac:dyDescent="0.25"/>
  <cols>
    <col min="1" max="1" width="8.85546875" style="182"/>
    <col min="2" max="2" width="37.28515625" style="182" customWidth="1"/>
    <col min="3" max="3" width="8.85546875" style="182"/>
    <col min="4" max="4" width="10" style="182" customWidth="1"/>
    <col min="5" max="5" width="9.42578125" style="182" customWidth="1"/>
    <col min="6" max="6" width="11.28515625" style="182" customWidth="1"/>
    <col min="7" max="7" width="10.42578125" style="182" customWidth="1"/>
    <col min="8" max="8" width="11.28515625" style="182" customWidth="1"/>
    <col min="9" max="9" width="9.28515625" style="182" customWidth="1"/>
    <col min="10" max="10" width="9.85546875" style="182" customWidth="1"/>
    <col min="11" max="11" width="10.140625" style="182" customWidth="1"/>
    <col min="12" max="16384" width="8.85546875" style="182"/>
  </cols>
  <sheetData>
    <row r="1" spans="2:11" ht="36" customHeight="1" x14ac:dyDescent="0.25"/>
    <row r="2" spans="2:11" ht="29.45" customHeight="1" x14ac:dyDescent="0.25">
      <c r="B2" s="695" t="s">
        <v>796</v>
      </c>
      <c r="C2" s="695"/>
      <c r="D2" s="695"/>
      <c r="E2" s="695"/>
      <c r="F2" s="695"/>
      <c r="G2" s="695"/>
      <c r="H2" s="695"/>
      <c r="I2" s="695"/>
      <c r="J2" s="695"/>
      <c r="K2" s="695"/>
    </row>
    <row r="3" spans="2:11" x14ac:dyDescent="0.25">
      <c r="B3" s="700" t="s">
        <v>803</v>
      </c>
      <c r="C3" s="700"/>
      <c r="D3" s="700"/>
      <c r="E3" s="700"/>
      <c r="F3" s="700"/>
      <c r="G3" s="700"/>
      <c r="H3" s="700"/>
      <c r="I3" s="697" t="s">
        <v>486</v>
      </c>
      <c r="J3" s="697"/>
      <c r="K3" s="697"/>
    </row>
    <row r="4" spans="2:11" ht="15" customHeight="1" x14ac:dyDescent="0.25">
      <c r="B4" s="696" t="s">
        <v>788</v>
      </c>
      <c r="C4" s="696"/>
      <c r="D4" s="696"/>
      <c r="E4" s="696"/>
      <c r="F4" s="696"/>
      <c r="G4" s="696"/>
      <c r="H4" s="696"/>
      <c r="I4" s="696"/>
      <c r="J4" s="696"/>
      <c r="K4" s="696"/>
    </row>
    <row r="5" spans="2:11" x14ac:dyDescent="0.25">
      <c r="B5" s="698"/>
      <c r="C5" s="698"/>
      <c r="D5" s="698"/>
      <c r="E5" s="698"/>
      <c r="F5" s="698"/>
      <c r="G5" s="698"/>
      <c r="H5" s="698"/>
      <c r="I5" s="698"/>
      <c r="J5" s="698"/>
      <c r="K5" s="698"/>
    </row>
    <row r="6" spans="2:11" ht="23.25" customHeight="1" x14ac:dyDescent="0.25">
      <c r="B6" s="188" t="s">
        <v>473</v>
      </c>
      <c r="C6" s="189" t="s">
        <v>192</v>
      </c>
      <c r="D6" s="189" t="s">
        <v>193</v>
      </c>
      <c r="E6" s="189" t="s">
        <v>194</v>
      </c>
      <c r="F6" s="189" t="s">
        <v>195</v>
      </c>
      <c r="G6" s="189" t="s">
        <v>196</v>
      </c>
      <c r="H6" s="189" t="s">
        <v>197</v>
      </c>
      <c r="I6" s="189" t="s">
        <v>198</v>
      </c>
      <c r="J6" s="189" t="s">
        <v>199</v>
      </c>
      <c r="K6" s="189" t="s">
        <v>200</v>
      </c>
    </row>
    <row r="7" spans="2:11" ht="30" x14ac:dyDescent="0.25">
      <c r="B7" s="194" t="s">
        <v>789</v>
      </c>
      <c r="C7" s="195" t="s">
        <v>488</v>
      </c>
      <c r="D7" s="195">
        <v>88267</v>
      </c>
      <c r="E7" s="196">
        <v>0.31619999999999998</v>
      </c>
      <c r="F7" s="196">
        <v>1</v>
      </c>
      <c r="G7" s="196">
        <v>19.73</v>
      </c>
      <c r="H7" s="196">
        <v>0</v>
      </c>
      <c r="I7" s="196">
        <v>19.73</v>
      </c>
      <c r="J7" s="196" t="s">
        <v>201</v>
      </c>
      <c r="K7" s="216">
        <f t="shared" ref="K7:K12" si="0">I7*E7</f>
        <v>6.238626</v>
      </c>
    </row>
    <row r="8" spans="2:11" x14ac:dyDescent="0.25">
      <c r="B8" s="194" t="s">
        <v>790</v>
      </c>
      <c r="C8" s="195" t="s">
        <v>488</v>
      </c>
      <c r="D8" s="195">
        <v>88316</v>
      </c>
      <c r="E8" s="196">
        <v>9.9599999999999994E-2</v>
      </c>
      <c r="F8" s="196">
        <v>1</v>
      </c>
      <c r="G8" s="196">
        <v>16.48</v>
      </c>
      <c r="H8" s="196">
        <v>0</v>
      </c>
      <c r="I8" s="196">
        <v>16.48</v>
      </c>
      <c r="J8" s="196" t="s">
        <v>201</v>
      </c>
      <c r="K8" s="288">
        <f t="shared" si="0"/>
        <v>1.641408</v>
      </c>
    </row>
    <row r="9" spans="2:11" x14ac:dyDescent="0.25">
      <c r="B9" s="710" t="s">
        <v>489</v>
      </c>
      <c r="C9" s="711"/>
      <c r="D9" s="711"/>
      <c r="E9" s="711"/>
      <c r="F9" s="711"/>
      <c r="G9" s="711"/>
      <c r="H9" s="711"/>
      <c r="I9" s="711"/>
      <c r="J9" s="711"/>
      <c r="K9" s="193">
        <f>SUM(K7:K8)</f>
        <v>7.8800340000000002</v>
      </c>
    </row>
    <row r="10" spans="2:11" x14ac:dyDescent="0.25">
      <c r="B10" s="712"/>
      <c r="C10" s="713"/>
      <c r="D10" s="713"/>
      <c r="E10" s="713"/>
      <c r="F10" s="713"/>
      <c r="G10" s="713"/>
      <c r="H10" s="713"/>
      <c r="I10" s="713"/>
      <c r="J10" s="713"/>
      <c r="K10" s="703"/>
    </row>
    <row r="11" spans="2:11" ht="48" customHeight="1" x14ac:dyDescent="0.25">
      <c r="B11" s="188" t="s">
        <v>217</v>
      </c>
      <c r="C11" s="189" t="s">
        <v>192</v>
      </c>
      <c r="D11" s="189" t="s">
        <v>193</v>
      </c>
      <c r="E11" s="189" t="s">
        <v>194</v>
      </c>
      <c r="F11" s="189" t="s">
        <v>195</v>
      </c>
      <c r="G11" s="189" t="s">
        <v>196</v>
      </c>
      <c r="H11" s="189" t="s">
        <v>197</v>
      </c>
      <c r="I11" s="189" t="s">
        <v>198</v>
      </c>
      <c r="J11" s="189" t="s">
        <v>199</v>
      </c>
      <c r="K11" s="189" t="s">
        <v>200</v>
      </c>
    </row>
    <row r="12" spans="2:11" ht="45" x14ac:dyDescent="0.25">
      <c r="B12" s="194" t="s">
        <v>851</v>
      </c>
      <c r="C12" s="195" t="s">
        <v>262</v>
      </c>
      <c r="D12" s="195">
        <v>37400</v>
      </c>
      <c r="E12" s="196">
        <v>1</v>
      </c>
      <c r="F12" s="196">
        <v>1</v>
      </c>
      <c r="G12" s="196">
        <v>68.09</v>
      </c>
      <c r="H12" s="196">
        <v>0</v>
      </c>
      <c r="I12" s="196">
        <v>68.09</v>
      </c>
      <c r="J12" s="196" t="s">
        <v>201</v>
      </c>
      <c r="K12" s="196">
        <f t="shared" si="0"/>
        <v>68.09</v>
      </c>
    </row>
    <row r="13" spans="2:11" ht="18" customHeight="1" x14ac:dyDescent="0.25">
      <c r="B13" s="681" t="s">
        <v>202</v>
      </c>
      <c r="C13" s="682"/>
      <c r="D13" s="682"/>
      <c r="E13" s="682"/>
      <c r="F13" s="682"/>
      <c r="G13" s="682"/>
      <c r="H13" s="682"/>
      <c r="I13" s="682"/>
      <c r="J13" s="683"/>
      <c r="K13" s="197">
        <f>SUM(K12:K12)</f>
        <v>68.09</v>
      </c>
    </row>
    <row r="14" spans="2:11" x14ac:dyDescent="0.25">
      <c r="B14" s="684"/>
      <c r="C14" s="684"/>
      <c r="D14" s="684"/>
      <c r="E14" s="684"/>
      <c r="F14" s="684"/>
      <c r="G14" s="684"/>
      <c r="H14" s="684"/>
      <c r="I14" s="684"/>
      <c r="J14" s="684"/>
      <c r="K14" s="684"/>
    </row>
    <row r="15" spans="2:11" x14ac:dyDescent="0.25">
      <c r="B15" s="685" t="s">
        <v>203</v>
      </c>
      <c r="C15" s="685"/>
      <c r="D15" s="685"/>
      <c r="E15" s="685"/>
      <c r="F15" s="685"/>
      <c r="G15" s="198"/>
      <c r="H15" s="198"/>
      <c r="I15" s="198"/>
      <c r="J15" s="198"/>
      <c r="K15" s="198"/>
    </row>
    <row r="16" spans="2:11" ht="29.25" x14ac:dyDescent="0.25">
      <c r="B16" s="686" t="s">
        <v>204</v>
      </c>
      <c r="C16" s="687"/>
      <c r="D16" s="688"/>
      <c r="E16" s="199" t="s">
        <v>205</v>
      </c>
      <c r="F16" s="199" t="s">
        <v>206</v>
      </c>
      <c r="G16" s="198"/>
      <c r="H16" s="198"/>
      <c r="I16" s="198"/>
      <c r="J16" s="198"/>
      <c r="K16" s="198"/>
    </row>
    <row r="17" spans="2:11" ht="18.75" customHeight="1" x14ac:dyDescent="0.25">
      <c r="B17" s="672" t="s">
        <v>207</v>
      </c>
      <c r="C17" s="673"/>
      <c r="D17" s="674"/>
      <c r="E17" s="689">
        <v>157.27000000000001</v>
      </c>
      <c r="F17" s="200">
        <f>K9</f>
        <v>7.8800340000000002</v>
      </c>
      <c r="G17" s="198"/>
      <c r="H17" s="198"/>
      <c r="I17" s="198"/>
      <c r="J17" s="198"/>
      <c r="K17" s="198"/>
    </row>
    <row r="18" spans="2:11" ht="18.75" customHeight="1" x14ac:dyDescent="0.25">
      <c r="B18" s="672" t="s">
        <v>208</v>
      </c>
      <c r="C18" s="673"/>
      <c r="D18" s="674"/>
      <c r="E18" s="690"/>
      <c r="F18" s="200">
        <f>K13</f>
        <v>68.09</v>
      </c>
      <c r="G18" s="198"/>
      <c r="H18" s="198"/>
      <c r="I18" s="198"/>
      <c r="J18" s="198"/>
      <c r="K18" s="198"/>
    </row>
    <row r="19" spans="2:11" ht="16.5" customHeight="1" x14ac:dyDescent="0.25">
      <c r="B19" s="672" t="s">
        <v>209</v>
      </c>
      <c r="C19" s="673"/>
      <c r="D19" s="674"/>
      <c r="E19" s="690"/>
      <c r="F19" s="201">
        <v>0</v>
      </c>
      <c r="G19" s="198"/>
      <c r="H19" s="198"/>
      <c r="I19" s="198"/>
      <c r="J19" s="198"/>
      <c r="K19" s="198"/>
    </row>
    <row r="20" spans="2:11" ht="18.75" customHeight="1" x14ac:dyDescent="0.25">
      <c r="B20" s="672" t="s">
        <v>210</v>
      </c>
      <c r="C20" s="673"/>
      <c r="D20" s="674"/>
      <c r="E20" s="690"/>
      <c r="F20" s="201">
        <v>1</v>
      </c>
      <c r="G20" s="198"/>
      <c r="H20" s="198"/>
      <c r="I20" s="198"/>
      <c r="J20" s="198"/>
      <c r="K20" s="198"/>
    </row>
    <row r="21" spans="2:11" ht="17.25" customHeight="1" x14ac:dyDescent="0.25">
      <c r="B21" s="672" t="s">
        <v>211</v>
      </c>
      <c r="C21" s="673"/>
      <c r="D21" s="674"/>
      <c r="E21" s="690"/>
      <c r="F21" s="200">
        <f>F17+F19</f>
        <v>7.8800340000000002</v>
      </c>
      <c r="G21" s="198"/>
      <c r="H21" s="198"/>
      <c r="I21" s="198"/>
      <c r="J21" s="198"/>
      <c r="K21" s="198"/>
    </row>
    <row r="22" spans="2:11" ht="16.5" customHeight="1" x14ac:dyDescent="0.25">
      <c r="B22" s="672" t="s">
        <v>212</v>
      </c>
      <c r="C22" s="673"/>
      <c r="D22" s="674"/>
      <c r="E22" s="690"/>
      <c r="F22" s="200">
        <f>(F17/F20)+(F19/F20)</f>
        <v>7.8800340000000002</v>
      </c>
      <c r="G22" s="198"/>
      <c r="H22" s="198"/>
      <c r="I22" s="198"/>
      <c r="J22" s="198"/>
      <c r="K22" s="198"/>
    </row>
    <row r="23" spans="2:11" ht="16.5" customHeight="1" x14ac:dyDescent="0.25">
      <c r="B23" s="672" t="s">
        <v>213</v>
      </c>
      <c r="C23" s="673"/>
      <c r="D23" s="674"/>
      <c r="E23" s="691"/>
      <c r="F23" s="200">
        <f>F18+F22</f>
        <v>75.970033999999998</v>
      </c>
      <c r="G23" s="198"/>
      <c r="H23" s="198"/>
      <c r="I23" s="198"/>
      <c r="J23" s="198"/>
      <c r="K23" s="198"/>
    </row>
    <row r="24" spans="2:11" ht="17.25" customHeight="1" x14ac:dyDescent="0.25">
      <c r="B24" s="672" t="s">
        <v>214</v>
      </c>
      <c r="C24" s="673"/>
      <c r="D24" s="674"/>
      <c r="E24" s="675"/>
      <c r="F24" s="200">
        <f>E24*F23</f>
        <v>0</v>
      </c>
      <c r="G24" s="198"/>
      <c r="H24" s="198"/>
      <c r="I24" s="198"/>
      <c r="J24" s="198"/>
      <c r="K24" s="198"/>
    </row>
    <row r="25" spans="2:11" ht="18.75" customHeight="1" x14ac:dyDescent="0.25">
      <c r="B25" s="707" t="s">
        <v>215</v>
      </c>
      <c r="C25" s="708"/>
      <c r="D25" s="709"/>
      <c r="E25" s="676"/>
      <c r="F25" s="312">
        <f>F23+F24</f>
        <v>75.970033999999998</v>
      </c>
      <c r="G25" s="198"/>
      <c r="H25" s="198"/>
      <c r="I25" s="198"/>
      <c r="J25" s="198"/>
      <c r="K25" s="198"/>
    </row>
    <row r="26" spans="2:11" x14ac:dyDescent="0.25">
      <c r="B26" s="198"/>
      <c r="C26" s="198"/>
      <c r="D26" s="198"/>
      <c r="E26" s="198"/>
      <c r="F26" s="198"/>
      <c r="G26" s="198"/>
      <c r="H26" s="198"/>
      <c r="I26" s="198"/>
      <c r="J26" s="198"/>
      <c r="K26" s="198"/>
    </row>
    <row r="27" spans="2:11" x14ac:dyDescent="0.25">
      <c r="B27" s="198"/>
      <c r="C27" s="198"/>
      <c r="D27" s="198"/>
      <c r="E27" s="198"/>
      <c r="F27" s="198"/>
      <c r="G27" s="198"/>
      <c r="H27" s="198"/>
      <c r="I27" s="198"/>
      <c r="J27" s="198"/>
      <c r="K27" s="198"/>
    </row>
    <row r="28" spans="2:11" x14ac:dyDescent="0.25">
      <c r="B28" s="198"/>
      <c r="C28" s="198"/>
      <c r="D28" s="198"/>
      <c r="E28" s="198"/>
      <c r="F28" s="198"/>
      <c r="G28" s="198"/>
      <c r="H28" s="198"/>
      <c r="I28" s="198"/>
      <c r="J28" s="198"/>
      <c r="K28" s="198"/>
    </row>
    <row r="29" spans="2:11" x14ac:dyDescent="0.25">
      <c r="B29" s="202" t="s">
        <v>855</v>
      </c>
      <c r="C29" s="198"/>
      <c r="D29" s="198"/>
      <c r="E29" s="198"/>
      <c r="F29" s="198"/>
      <c r="G29" s="198"/>
      <c r="H29" s="198"/>
      <c r="I29" s="198"/>
      <c r="J29" s="198"/>
      <c r="K29" s="198"/>
    </row>
    <row r="30" spans="2:11" x14ac:dyDescent="0.25">
      <c r="B30" s="198"/>
      <c r="C30" s="198"/>
      <c r="D30" s="198"/>
      <c r="E30" s="198"/>
      <c r="F30" s="198"/>
      <c r="G30" s="198"/>
      <c r="H30" s="198"/>
      <c r="I30" s="198"/>
      <c r="J30" s="198"/>
      <c r="K30" s="198"/>
    </row>
    <row r="33" spans="2:12" x14ac:dyDescent="0.25">
      <c r="B33" s="198"/>
      <c r="C33" s="198"/>
      <c r="D33" s="198"/>
    </row>
    <row r="34" spans="2:12" x14ac:dyDescent="0.25">
      <c r="B34" s="680" t="s">
        <v>792</v>
      </c>
      <c r="C34" s="680"/>
      <c r="D34" s="680"/>
      <c r="E34" s="680"/>
      <c r="F34" s="187"/>
      <c r="G34" s="187"/>
      <c r="H34" s="187"/>
      <c r="I34" s="187"/>
      <c r="J34" s="187"/>
      <c r="K34" s="187"/>
      <c r="L34" s="187"/>
    </row>
    <row r="35" spans="2:12" x14ac:dyDescent="0.25">
      <c r="B35" s="671" t="s">
        <v>247</v>
      </c>
      <c r="C35" s="671"/>
      <c r="D35" s="671"/>
      <c r="E35" s="671"/>
      <c r="F35" s="187"/>
      <c r="G35" s="187"/>
      <c r="H35" s="187"/>
      <c r="I35" s="187"/>
      <c r="J35" s="187"/>
      <c r="K35" s="187"/>
      <c r="L35" s="187"/>
    </row>
    <row r="36" spans="2:12" x14ac:dyDescent="0.25">
      <c r="B36" s="198"/>
      <c r="C36" s="198"/>
      <c r="D36" s="198"/>
    </row>
  </sheetData>
  <mergeCells count="24">
    <mergeCell ref="B34:E34"/>
    <mergeCell ref="B35:E35"/>
    <mergeCell ref="B21:D21"/>
    <mergeCell ref="B22:D22"/>
    <mergeCell ref="B23:D23"/>
    <mergeCell ref="B24:D24"/>
    <mergeCell ref="E24:E25"/>
    <mergeCell ref="B25:D25"/>
    <mergeCell ref="B10:K10"/>
    <mergeCell ref="B13:J13"/>
    <mergeCell ref="B14:K14"/>
    <mergeCell ref="B15:F15"/>
    <mergeCell ref="B16:D16"/>
    <mergeCell ref="B17:D17"/>
    <mergeCell ref="E17:E23"/>
    <mergeCell ref="B18:D18"/>
    <mergeCell ref="B19:D19"/>
    <mergeCell ref="B20:D20"/>
    <mergeCell ref="B9:J9"/>
    <mergeCell ref="B2:K2"/>
    <mergeCell ref="B3:H3"/>
    <mergeCell ref="I3:K3"/>
    <mergeCell ref="B4:K4"/>
    <mergeCell ref="B5:K5"/>
  </mergeCells>
  <pageMargins left="0.511811024" right="0.511811024" top="0.78740157499999996" bottom="0.78740157499999996" header="0.31496062000000002" footer="0.31496062000000002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63"/>
  <sheetViews>
    <sheetView view="pageBreakPreview" zoomScale="70" zoomScaleNormal="100" zoomScaleSheetLayoutView="70" workbookViewId="0">
      <selection activeCell="B56" sqref="B56:F56"/>
    </sheetView>
  </sheetViews>
  <sheetFormatPr defaultRowHeight="15" x14ac:dyDescent="0.25"/>
  <cols>
    <col min="1" max="1" width="5.85546875" customWidth="1"/>
    <col min="2" max="2" width="12" customWidth="1"/>
    <col min="4" max="4" width="19.140625" customWidth="1"/>
    <col min="5" max="5" width="22.5703125" customWidth="1"/>
    <col min="6" max="6" width="21.42578125" customWidth="1"/>
    <col min="7" max="9" width="17" customWidth="1"/>
    <col min="10" max="10" width="16.28515625" customWidth="1"/>
    <col min="11" max="11" width="17.5703125" customWidth="1"/>
    <col min="12" max="12" width="10.5703125" bestFit="1" customWidth="1"/>
  </cols>
  <sheetData>
    <row r="2" spans="2:11" s="182" customFormat="1" ht="14.45" customHeight="1" x14ac:dyDescent="0.25">
      <c r="B2" s="445"/>
      <c r="C2" s="445"/>
      <c r="D2" s="445"/>
      <c r="E2" s="447" t="s">
        <v>109</v>
      </c>
      <c r="F2" s="448"/>
      <c r="G2" s="448"/>
      <c r="H2" s="448"/>
      <c r="I2" s="449"/>
      <c r="J2" s="450"/>
      <c r="K2" s="451"/>
    </row>
    <row r="3" spans="2:11" s="182" customFormat="1" ht="14.45" customHeight="1" x14ac:dyDescent="0.25">
      <c r="B3" s="445"/>
      <c r="C3" s="445"/>
      <c r="D3" s="445"/>
      <c r="E3" s="450"/>
      <c r="F3" s="451"/>
      <c r="G3" s="451"/>
      <c r="H3" s="451"/>
      <c r="I3" s="452"/>
      <c r="J3" s="450"/>
      <c r="K3" s="451"/>
    </row>
    <row r="4" spans="2:11" s="182" customFormat="1" ht="14.45" customHeight="1" x14ac:dyDescent="0.25">
      <c r="B4" s="445"/>
      <c r="C4" s="445"/>
      <c r="D4" s="445"/>
      <c r="E4" s="450"/>
      <c r="F4" s="451"/>
      <c r="G4" s="451"/>
      <c r="H4" s="451"/>
      <c r="I4" s="452"/>
      <c r="J4" s="450"/>
      <c r="K4" s="451"/>
    </row>
    <row r="5" spans="2:11" s="182" customFormat="1" ht="14.45" customHeight="1" x14ac:dyDescent="0.25">
      <c r="B5" s="445"/>
      <c r="C5" s="445"/>
      <c r="D5" s="445"/>
      <c r="E5" s="450"/>
      <c r="F5" s="451"/>
      <c r="G5" s="451"/>
      <c r="H5" s="451"/>
      <c r="I5" s="452"/>
      <c r="J5" s="450"/>
      <c r="K5" s="451"/>
    </row>
    <row r="6" spans="2:11" s="182" customFormat="1" ht="14.45" customHeight="1" x14ac:dyDescent="0.25">
      <c r="B6" s="445"/>
      <c r="C6" s="445"/>
      <c r="D6" s="445"/>
      <c r="E6" s="450"/>
      <c r="F6" s="451"/>
      <c r="G6" s="451"/>
      <c r="H6" s="451"/>
      <c r="I6" s="452"/>
      <c r="J6" s="450"/>
      <c r="K6" s="451"/>
    </row>
    <row r="7" spans="2:11" s="182" customFormat="1" ht="14.45" customHeight="1" x14ac:dyDescent="0.25">
      <c r="B7" s="446"/>
      <c r="C7" s="446"/>
      <c r="D7" s="446"/>
      <c r="E7" s="453"/>
      <c r="F7" s="454"/>
      <c r="G7" s="454"/>
      <c r="H7" s="454"/>
      <c r="I7" s="455"/>
      <c r="J7" s="453"/>
      <c r="K7" s="454"/>
    </row>
    <row r="8" spans="2:11" ht="22.5" customHeight="1" x14ac:dyDescent="0.25">
      <c r="B8" s="456" t="s">
        <v>773</v>
      </c>
      <c r="C8" s="456"/>
      <c r="D8" s="456"/>
      <c r="E8" s="456"/>
      <c r="F8" s="456"/>
      <c r="G8" s="456"/>
      <c r="H8" s="456"/>
      <c r="I8" s="456"/>
      <c r="J8" s="456"/>
      <c r="K8" s="456"/>
    </row>
    <row r="9" spans="2:11" ht="24" customHeight="1" x14ac:dyDescent="0.25">
      <c r="B9" s="456" t="s">
        <v>774</v>
      </c>
      <c r="C9" s="456"/>
      <c r="D9" s="456"/>
      <c r="E9" s="456"/>
      <c r="F9" s="456"/>
      <c r="G9" s="456"/>
      <c r="H9" s="456"/>
      <c r="I9" s="456"/>
      <c r="J9" s="456"/>
      <c r="K9" s="456"/>
    </row>
    <row r="10" spans="2:11" ht="10.5" customHeight="1" x14ac:dyDescent="0.25">
      <c r="B10" s="457"/>
      <c r="C10" s="458"/>
      <c r="D10" s="458"/>
      <c r="E10" s="458"/>
      <c r="F10" s="458"/>
      <c r="G10" s="458"/>
      <c r="H10" s="458"/>
      <c r="I10" s="458"/>
      <c r="J10" s="458"/>
      <c r="K10" s="458"/>
    </row>
    <row r="11" spans="2:11" ht="23.25" customHeight="1" x14ac:dyDescent="0.25">
      <c r="B11" s="440" t="s">
        <v>110</v>
      </c>
      <c r="C11" s="440" t="s">
        <v>111</v>
      </c>
      <c r="D11" s="441"/>
      <c r="E11" s="441"/>
      <c r="F11" s="442" t="s">
        <v>112</v>
      </c>
      <c r="G11" s="440" t="s">
        <v>113</v>
      </c>
      <c r="H11" s="440"/>
      <c r="I11" s="440"/>
      <c r="J11" s="440"/>
      <c r="K11" s="440"/>
    </row>
    <row r="12" spans="2:11" ht="23.25" customHeight="1" x14ac:dyDescent="0.25">
      <c r="B12" s="441"/>
      <c r="C12" s="441"/>
      <c r="D12" s="441"/>
      <c r="E12" s="441"/>
      <c r="F12" s="442"/>
      <c r="G12" s="30">
        <v>1</v>
      </c>
      <c r="H12" s="30">
        <v>2</v>
      </c>
      <c r="I12" s="30">
        <v>3</v>
      </c>
      <c r="J12" s="30">
        <v>4</v>
      </c>
      <c r="K12" s="30">
        <v>5</v>
      </c>
    </row>
    <row r="13" spans="2:11" ht="26.25" customHeight="1" x14ac:dyDescent="0.25">
      <c r="B13" s="443">
        <v>1</v>
      </c>
      <c r="C13" s="444" t="s">
        <v>2</v>
      </c>
      <c r="D13" s="433"/>
      <c r="E13" s="42" t="s">
        <v>114</v>
      </c>
      <c r="F13" s="438">
        <f>'Planilha Orçamentária'!M13</f>
        <v>28483.040000000001</v>
      </c>
      <c r="G13" s="31">
        <v>0.9</v>
      </c>
      <c r="H13" s="31">
        <v>0.1</v>
      </c>
      <c r="I13" s="31"/>
      <c r="J13" s="31"/>
      <c r="K13" s="31"/>
    </row>
    <row r="14" spans="2:11" ht="25.5" customHeight="1" x14ac:dyDescent="0.25">
      <c r="B14" s="433"/>
      <c r="C14" s="433"/>
      <c r="D14" s="433"/>
      <c r="E14" s="43" t="s">
        <v>115</v>
      </c>
      <c r="F14" s="439"/>
      <c r="G14" s="32">
        <f>G13*F13</f>
        <v>25634.736000000001</v>
      </c>
      <c r="H14" s="33">
        <f>F13*H13</f>
        <v>2848.3040000000001</v>
      </c>
      <c r="I14" s="34"/>
      <c r="J14" s="34"/>
      <c r="K14" s="35"/>
    </row>
    <row r="15" spans="2:11" ht="27" customHeight="1" x14ac:dyDescent="0.25">
      <c r="B15" s="443">
        <v>2</v>
      </c>
      <c r="C15" s="444" t="s">
        <v>270</v>
      </c>
      <c r="D15" s="459"/>
      <c r="E15" s="42" t="s">
        <v>114</v>
      </c>
      <c r="F15" s="438">
        <f>'Planilha Orçamentária'!M17</f>
        <v>13051.46</v>
      </c>
      <c r="G15" s="31">
        <v>0.2</v>
      </c>
      <c r="H15" s="31">
        <v>0.2</v>
      </c>
      <c r="I15" s="31">
        <v>0.2</v>
      </c>
      <c r="J15" s="31">
        <v>0.2</v>
      </c>
      <c r="K15" s="31">
        <v>0.2</v>
      </c>
    </row>
    <row r="16" spans="2:11" ht="25.5" customHeight="1" x14ac:dyDescent="0.25">
      <c r="B16" s="433"/>
      <c r="C16" s="459"/>
      <c r="D16" s="459"/>
      <c r="E16" s="43" t="s">
        <v>115</v>
      </c>
      <c r="F16" s="439"/>
      <c r="G16" s="32">
        <f>G15*F15</f>
        <v>2610.2919999999999</v>
      </c>
      <c r="H16" s="32">
        <f>H15*F15</f>
        <v>2610.2919999999999</v>
      </c>
      <c r="I16" s="32">
        <f>I15*F15</f>
        <v>2610.2919999999999</v>
      </c>
      <c r="J16" s="32">
        <f>J15*F15</f>
        <v>2610.2919999999999</v>
      </c>
      <c r="K16" s="32">
        <f>K15*F15</f>
        <v>2610.2919999999999</v>
      </c>
    </row>
    <row r="17" spans="2:12" ht="26.25" customHeight="1" x14ac:dyDescent="0.25">
      <c r="B17" s="443">
        <v>3</v>
      </c>
      <c r="C17" s="444" t="s">
        <v>11</v>
      </c>
      <c r="D17" s="459"/>
      <c r="E17" s="42" t="s">
        <v>114</v>
      </c>
      <c r="F17" s="438">
        <f>'Planilha Orçamentária'!M22</f>
        <v>20229.07</v>
      </c>
      <c r="G17" s="31">
        <v>1</v>
      </c>
      <c r="H17" s="31"/>
      <c r="I17" s="31"/>
      <c r="J17" s="31"/>
      <c r="K17" s="31"/>
    </row>
    <row r="18" spans="2:12" ht="29.25" customHeight="1" x14ac:dyDescent="0.25">
      <c r="B18" s="433"/>
      <c r="C18" s="459"/>
      <c r="D18" s="459"/>
      <c r="E18" s="43" t="s">
        <v>115</v>
      </c>
      <c r="F18" s="439"/>
      <c r="G18" s="32">
        <f>G17*F17</f>
        <v>20229.07</v>
      </c>
      <c r="H18" s="32"/>
      <c r="I18" s="32"/>
      <c r="J18" s="32"/>
      <c r="K18" s="36"/>
    </row>
    <row r="19" spans="2:12" ht="23.25" customHeight="1" x14ac:dyDescent="0.25">
      <c r="B19" s="443">
        <v>4</v>
      </c>
      <c r="C19" s="444" t="s">
        <v>15</v>
      </c>
      <c r="D19" s="433"/>
      <c r="E19" s="42" t="s">
        <v>114</v>
      </c>
      <c r="F19" s="438">
        <f>'Planilha Orçamentária'!M28</f>
        <v>14295.199999999999</v>
      </c>
      <c r="G19" s="31">
        <v>0.85</v>
      </c>
      <c r="H19" s="31">
        <v>0.15</v>
      </c>
      <c r="I19" s="31"/>
      <c r="J19" s="31"/>
      <c r="K19" s="31"/>
    </row>
    <row r="20" spans="2:12" ht="30.75" customHeight="1" x14ac:dyDescent="0.25">
      <c r="B20" s="433"/>
      <c r="C20" s="433"/>
      <c r="D20" s="433"/>
      <c r="E20" s="43" t="s">
        <v>115</v>
      </c>
      <c r="F20" s="439"/>
      <c r="G20" s="32">
        <f>G19*F19</f>
        <v>12150.919999999998</v>
      </c>
      <c r="H20" s="32">
        <f>H19*F19</f>
        <v>2144.2799999999997</v>
      </c>
      <c r="I20" s="32"/>
      <c r="J20" s="32"/>
      <c r="K20" s="36"/>
    </row>
    <row r="21" spans="2:12" ht="26.25" customHeight="1" x14ac:dyDescent="0.25">
      <c r="B21" s="443">
        <v>5</v>
      </c>
      <c r="C21" s="444" t="s">
        <v>777</v>
      </c>
      <c r="D21" s="444"/>
      <c r="E21" s="42" t="s">
        <v>114</v>
      </c>
      <c r="F21" s="438">
        <f>'Planilha Orçamentária'!M60</f>
        <v>193444.19999999998</v>
      </c>
      <c r="G21" s="31">
        <v>0.2</v>
      </c>
      <c r="H21" s="31">
        <v>0.4</v>
      </c>
      <c r="I21" s="31">
        <v>0.25</v>
      </c>
      <c r="J21" s="31">
        <v>0.15</v>
      </c>
      <c r="K21" s="31"/>
    </row>
    <row r="22" spans="2:12" ht="27" customHeight="1" x14ac:dyDescent="0.25">
      <c r="B22" s="433"/>
      <c r="C22" s="444"/>
      <c r="D22" s="444"/>
      <c r="E22" s="43" t="s">
        <v>115</v>
      </c>
      <c r="F22" s="439"/>
      <c r="G22" s="32">
        <f>G21*F21</f>
        <v>38688.839999999997</v>
      </c>
      <c r="H22" s="32">
        <f>H21*F21</f>
        <v>77377.679999999993</v>
      </c>
      <c r="I22" s="32">
        <f>I21*F21</f>
        <v>48361.049999999996</v>
      </c>
      <c r="J22" s="36">
        <f>J21*F21</f>
        <v>29016.629999999997</v>
      </c>
      <c r="K22" s="36"/>
    </row>
    <row r="23" spans="2:12" ht="24.75" customHeight="1" x14ac:dyDescent="0.25">
      <c r="B23" s="443">
        <v>6</v>
      </c>
      <c r="C23" s="444" t="s">
        <v>26</v>
      </c>
      <c r="D23" s="444"/>
      <c r="E23" s="42" t="s">
        <v>114</v>
      </c>
      <c r="F23" s="438">
        <f>'Planilha Orçamentária'!M66</f>
        <v>78798.210000000006</v>
      </c>
      <c r="G23" s="31">
        <v>0.1</v>
      </c>
      <c r="H23" s="31">
        <v>0.3</v>
      </c>
      <c r="I23" s="31">
        <v>0.3</v>
      </c>
      <c r="J23" s="31">
        <v>0.3</v>
      </c>
      <c r="K23" s="31"/>
    </row>
    <row r="24" spans="2:12" ht="27" customHeight="1" x14ac:dyDescent="0.25">
      <c r="B24" s="433"/>
      <c r="C24" s="444"/>
      <c r="D24" s="444"/>
      <c r="E24" s="43" t="s">
        <v>115</v>
      </c>
      <c r="F24" s="439"/>
      <c r="G24" s="32">
        <f>G23*F23</f>
        <v>7879.8210000000008</v>
      </c>
      <c r="H24" s="32">
        <f>H23*F23</f>
        <v>23639.463</v>
      </c>
      <c r="I24" s="32">
        <f>I23*F23</f>
        <v>23639.463</v>
      </c>
      <c r="J24" s="32">
        <f>J23*F23</f>
        <v>23639.463</v>
      </c>
      <c r="K24" s="36"/>
    </row>
    <row r="25" spans="2:12" ht="26.25" customHeight="1" x14ac:dyDescent="0.25">
      <c r="B25" s="443">
        <v>7</v>
      </c>
      <c r="C25" s="444" t="s">
        <v>167</v>
      </c>
      <c r="D25" s="444"/>
      <c r="E25" s="42" t="s">
        <v>114</v>
      </c>
      <c r="F25" s="438">
        <f>'Planilha Orçamentária'!M78</f>
        <v>65101.219999999994</v>
      </c>
      <c r="G25" s="31"/>
      <c r="H25" s="31"/>
      <c r="I25" s="31">
        <v>0.2</v>
      </c>
      <c r="J25" s="31">
        <v>0.4</v>
      </c>
      <c r="K25" s="31">
        <v>0.4</v>
      </c>
    </row>
    <row r="26" spans="2:12" ht="33" customHeight="1" x14ac:dyDescent="0.25">
      <c r="B26" s="433"/>
      <c r="C26" s="444"/>
      <c r="D26" s="444"/>
      <c r="E26" s="43" t="s">
        <v>115</v>
      </c>
      <c r="F26" s="439"/>
      <c r="G26" s="32"/>
      <c r="H26" s="32"/>
      <c r="I26" s="32">
        <f>I25*F25</f>
        <v>13020.243999999999</v>
      </c>
      <c r="J26" s="32">
        <f>F25*J25</f>
        <v>26040.487999999998</v>
      </c>
      <c r="K26" s="36">
        <f>K25*F25</f>
        <v>26040.487999999998</v>
      </c>
      <c r="L26" s="12"/>
    </row>
    <row r="27" spans="2:12" ht="30.75" customHeight="1" x14ac:dyDescent="0.25">
      <c r="B27" s="443">
        <v>8</v>
      </c>
      <c r="C27" s="444" t="s">
        <v>39</v>
      </c>
      <c r="D27" s="444"/>
      <c r="E27" s="42" t="s">
        <v>114</v>
      </c>
      <c r="F27" s="438">
        <f>'Planilha Orçamentária'!M84</f>
        <v>46661.15</v>
      </c>
      <c r="G27" s="31"/>
      <c r="H27" s="31"/>
      <c r="I27" s="31"/>
      <c r="J27" s="31">
        <v>0.5</v>
      </c>
      <c r="K27" s="31">
        <v>0.5</v>
      </c>
    </row>
    <row r="28" spans="2:12" ht="27.75" customHeight="1" x14ac:dyDescent="0.25">
      <c r="B28" s="433"/>
      <c r="C28" s="444"/>
      <c r="D28" s="444"/>
      <c r="E28" s="43" t="s">
        <v>115</v>
      </c>
      <c r="F28" s="439"/>
      <c r="G28" s="32"/>
      <c r="H28" s="32"/>
      <c r="I28" s="32"/>
      <c r="J28" s="32">
        <f>J27*F27</f>
        <v>23330.575000000001</v>
      </c>
      <c r="K28" s="36">
        <f>K27*F27</f>
        <v>23330.575000000001</v>
      </c>
      <c r="L28" s="11"/>
    </row>
    <row r="29" spans="2:12" ht="31.5" customHeight="1" x14ac:dyDescent="0.25">
      <c r="B29" s="443">
        <v>9</v>
      </c>
      <c r="C29" s="444" t="s">
        <v>41</v>
      </c>
      <c r="D29" s="444"/>
      <c r="E29" s="42" t="s">
        <v>114</v>
      </c>
      <c r="F29" s="427">
        <f>'Planilha Orçamentária'!M91</f>
        <v>122607.37</v>
      </c>
      <c r="G29" s="31"/>
      <c r="H29" s="31"/>
      <c r="I29" s="31">
        <v>0.2</v>
      </c>
      <c r="J29" s="31">
        <v>0.4</v>
      </c>
      <c r="K29" s="31">
        <v>0.4</v>
      </c>
    </row>
    <row r="30" spans="2:12" ht="29.25" customHeight="1" x14ac:dyDescent="0.25">
      <c r="B30" s="433"/>
      <c r="C30" s="444"/>
      <c r="D30" s="444"/>
      <c r="E30" s="43" t="s">
        <v>115</v>
      </c>
      <c r="F30" s="428"/>
      <c r="G30" s="32"/>
      <c r="H30" s="32"/>
      <c r="I30" s="32">
        <f>I29*F29</f>
        <v>24521.474000000002</v>
      </c>
      <c r="J30" s="32">
        <f>J29*F29</f>
        <v>49042.948000000004</v>
      </c>
      <c r="K30" s="36">
        <f>K29*F29</f>
        <v>49042.948000000004</v>
      </c>
      <c r="L30" s="11"/>
    </row>
    <row r="31" spans="2:12" ht="35.25" customHeight="1" x14ac:dyDescent="0.25">
      <c r="B31" s="443">
        <v>10</v>
      </c>
      <c r="C31" s="444" t="s">
        <v>45</v>
      </c>
      <c r="D31" s="444"/>
      <c r="E31" s="42" t="s">
        <v>114</v>
      </c>
      <c r="F31" s="438">
        <f>'Planilha Orçamentária'!M97</f>
        <v>23388.03</v>
      </c>
      <c r="G31" s="31"/>
      <c r="H31" s="31"/>
      <c r="I31" s="31">
        <v>0.35</v>
      </c>
      <c r="J31" s="31">
        <v>0.35</v>
      </c>
      <c r="K31" s="31">
        <v>0.3</v>
      </c>
    </row>
    <row r="32" spans="2:12" ht="35.25" customHeight="1" x14ac:dyDescent="0.25">
      <c r="B32" s="433"/>
      <c r="C32" s="444"/>
      <c r="D32" s="444"/>
      <c r="E32" s="43" t="s">
        <v>115</v>
      </c>
      <c r="F32" s="439"/>
      <c r="G32" s="32"/>
      <c r="H32" s="32"/>
      <c r="I32" s="32">
        <f>I31*F31</f>
        <v>8185.8104999999987</v>
      </c>
      <c r="J32" s="32">
        <f>J31*F31</f>
        <v>8185.8104999999987</v>
      </c>
      <c r="K32" s="36">
        <f>K31*F31</f>
        <v>7016.4089999999997</v>
      </c>
      <c r="L32" s="11"/>
    </row>
    <row r="33" spans="2:12" ht="33" customHeight="1" x14ac:dyDescent="0.25">
      <c r="B33" s="443">
        <v>11</v>
      </c>
      <c r="C33" s="444" t="s">
        <v>172</v>
      </c>
      <c r="D33" s="444"/>
      <c r="E33" s="42" t="s">
        <v>114</v>
      </c>
      <c r="F33" s="438">
        <f>'Planilha Orçamentária'!M108</f>
        <v>187639.96000000002</v>
      </c>
      <c r="G33" s="31">
        <v>0.1</v>
      </c>
      <c r="H33" s="31">
        <v>0.3</v>
      </c>
      <c r="I33" s="31">
        <v>0.3</v>
      </c>
      <c r="J33" s="31">
        <v>0.2</v>
      </c>
      <c r="K33" s="31">
        <v>0.1</v>
      </c>
    </row>
    <row r="34" spans="2:12" ht="32.25" customHeight="1" x14ac:dyDescent="0.25">
      <c r="B34" s="433"/>
      <c r="C34" s="444"/>
      <c r="D34" s="444"/>
      <c r="E34" s="43" t="s">
        <v>115</v>
      </c>
      <c r="F34" s="439"/>
      <c r="G34" s="32">
        <f>G33*F33</f>
        <v>18763.996000000003</v>
      </c>
      <c r="H34" s="32">
        <f>H33*F33</f>
        <v>56291.988000000005</v>
      </c>
      <c r="I34" s="32">
        <f>I33*F33</f>
        <v>56291.988000000005</v>
      </c>
      <c r="J34" s="32">
        <f>J33*F33</f>
        <v>37527.992000000006</v>
      </c>
      <c r="K34" s="36">
        <f>K33*F33</f>
        <v>18763.996000000003</v>
      </c>
      <c r="L34" s="11"/>
    </row>
    <row r="35" spans="2:12" ht="33" customHeight="1" x14ac:dyDescent="0.25">
      <c r="B35" s="443">
        <v>12</v>
      </c>
      <c r="C35" s="444" t="s">
        <v>65</v>
      </c>
      <c r="D35" s="444"/>
      <c r="E35" s="42" t="s">
        <v>114</v>
      </c>
      <c r="F35" s="438">
        <f>'Planilha Orçamentária'!M116</f>
        <v>88045.48</v>
      </c>
      <c r="G35" s="31">
        <v>0.2</v>
      </c>
      <c r="H35" s="31">
        <v>0.2</v>
      </c>
      <c r="I35" s="31">
        <v>0.2</v>
      </c>
      <c r="J35" s="31">
        <v>0.2</v>
      </c>
      <c r="K35" s="31">
        <v>0.2</v>
      </c>
    </row>
    <row r="36" spans="2:12" ht="32.25" customHeight="1" x14ac:dyDescent="0.25">
      <c r="B36" s="433"/>
      <c r="C36" s="444"/>
      <c r="D36" s="444"/>
      <c r="E36" s="43" t="s">
        <v>115</v>
      </c>
      <c r="F36" s="439"/>
      <c r="G36" s="32">
        <f>G35*F35</f>
        <v>17609.096000000001</v>
      </c>
      <c r="H36" s="32">
        <f>H35*F35</f>
        <v>17609.096000000001</v>
      </c>
      <c r="I36" s="32">
        <f>I35*F35</f>
        <v>17609.096000000001</v>
      </c>
      <c r="J36" s="32">
        <f>J35*F35</f>
        <v>17609.096000000001</v>
      </c>
      <c r="K36" s="36">
        <f>K35*F35</f>
        <v>17609.096000000001</v>
      </c>
      <c r="L36" s="11"/>
    </row>
    <row r="37" spans="2:12" ht="30" customHeight="1" x14ac:dyDescent="0.25">
      <c r="B37" s="443">
        <v>13</v>
      </c>
      <c r="C37" s="444" t="s">
        <v>243</v>
      </c>
      <c r="D37" s="444"/>
      <c r="E37" s="42" t="s">
        <v>114</v>
      </c>
      <c r="F37" s="438">
        <f>'Planilha Orçamentária'!M180</f>
        <v>90369.189999999988</v>
      </c>
      <c r="G37" s="31">
        <v>0.2</v>
      </c>
      <c r="H37" s="31">
        <v>0.2</v>
      </c>
      <c r="I37" s="31">
        <v>0.2</v>
      </c>
      <c r="J37" s="31">
        <v>0.3</v>
      </c>
      <c r="K37" s="31">
        <v>0.1</v>
      </c>
    </row>
    <row r="38" spans="2:12" ht="31.5" customHeight="1" x14ac:dyDescent="0.25">
      <c r="B38" s="433"/>
      <c r="C38" s="444"/>
      <c r="D38" s="444"/>
      <c r="E38" s="43" t="s">
        <v>115</v>
      </c>
      <c r="F38" s="439"/>
      <c r="G38" s="32">
        <f>G37*F37</f>
        <v>18073.838</v>
      </c>
      <c r="H38" s="32">
        <f>H37*F37</f>
        <v>18073.838</v>
      </c>
      <c r="I38" s="32">
        <f>I37*F37</f>
        <v>18073.838</v>
      </c>
      <c r="J38" s="32">
        <f>J37*F37</f>
        <v>27110.756999999994</v>
      </c>
      <c r="K38" s="36">
        <f>K37*F37</f>
        <v>9036.9189999999999</v>
      </c>
      <c r="L38" s="11"/>
    </row>
    <row r="39" spans="2:12" ht="31.5" customHeight="1" x14ac:dyDescent="0.25">
      <c r="B39" s="443">
        <v>14</v>
      </c>
      <c r="C39" s="421" t="s">
        <v>154</v>
      </c>
      <c r="D39" s="422"/>
      <c r="E39" s="42" t="s">
        <v>114</v>
      </c>
      <c r="F39" s="427">
        <f>'Planilha Orçamentária'!M214</f>
        <v>183835.31999999998</v>
      </c>
      <c r="G39" s="31">
        <v>0.2</v>
      </c>
      <c r="H39" s="31">
        <v>0.2</v>
      </c>
      <c r="I39" s="31">
        <v>0.2</v>
      </c>
      <c r="J39" s="31">
        <v>0.3</v>
      </c>
      <c r="K39" s="31">
        <v>0.1</v>
      </c>
      <c r="L39" s="11"/>
    </row>
    <row r="40" spans="2:12" ht="31.5" customHeight="1" x14ac:dyDescent="0.25">
      <c r="B40" s="433"/>
      <c r="C40" s="423"/>
      <c r="D40" s="424"/>
      <c r="E40" s="43" t="s">
        <v>115</v>
      </c>
      <c r="F40" s="428"/>
      <c r="G40" s="32">
        <f>G39*F39</f>
        <v>36767.063999999998</v>
      </c>
      <c r="H40" s="32">
        <f>H39*F39</f>
        <v>36767.063999999998</v>
      </c>
      <c r="I40" s="32">
        <f>I39*F39</f>
        <v>36767.063999999998</v>
      </c>
      <c r="J40" s="32">
        <f>J39*F39</f>
        <v>55150.59599999999</v>
      </c>
      <c r="K40" s="36">
        <f>K39*F39</f>
        <v>18383.531999999999</v>
      </c>
      <c r="L40" s="11"/>
    </row>
    <row r="41" spans="2:12" ht="31.5" customHeight="1" x14ac:dyDescent="0.25">
      <c r="B41" s="443">
        <v>15</v>
      </c>
      <c r="C41" s="421" t="s">
        <v>156</v>
      </c>
      <c r="D41" s="422"/>
      <c r="E41" s="42" t="s">
        <v>114</v>
      </c>
      <c r="F41" s="427">
        <f>'Planilha Orçamentária'!M220</f>
        <v>6426.75</v>
      </c>
      <c r="G41" s="39"/>
      <c r="H41" s="39"/>
      <c r="I41" s="31">
        <v>0.1</v>
      </c>
      <c r="J41" s="31">
        <v>0.4</v>
      </c>
      <c r="K41" s="31">
        <v>0.5</v>
      </c>
      <c r="L41" s="11"/>
    </row>
    <row r="42" spans="2:12" ht="67.900000000000006" customHeight="1" x14ac:dyDescent="0.25">
      <c r="B42" s="433"/>
      <c r="C42" s="423"/>
      <c r="D42" s="424"/>
      <c r="E42" s="43" t="s">
        <v>115</v>
      </c>
      <c r="F42" s="428"/>
      <c r="G42" s="32"/>
      <c r="H42" s="32"/>
      <c r="I42" s="32">
        <f>I41*F41</f>
        <v>642.67500000000007</v>
      </c>
      <c r="J42" s="32">
        <f>J41*F41</f>
        <v>2570.7000000000003</v>
      </c>
      <c r="K42" s="36">
        <f>K41*F41</f>
        <v>3213.375</v>
      </c>
      <c r="L42" s="11"/>
    </row>
    <row r="43" spans="2:12" ht="29.25" customHeight="1" x14ac:dyDescent="0.25">
      <c r="B43" s="443">
        <v>16</v>
      </c>
      <c r="C43" s="444" t="s">
        <v>159</v>
      </c>
      <c r="D43" s="444"/>
      <c r="E43" s="42" t="s">
        <v>114</v>
      </c>
      <c r="F43" s="438">
        <f>'Planilha Orçamentária'!M231</f>
        <v>31015.070000000003</v>
      </c>
      <c r="G43" s="37"/>
      <c r="H43" s="37"/>
      <c r="I43" s="31">
        <v>0.2</v>
      </c>
      <c r="J43" s="31">
        <v>0.4</v>
      </c>
      <c r="K43" s="31">
        <v>0.4</v>
      </c>
    </row>
    <row r="44" spans="2:12" ht="103.15" customHeight="1" x14ac:dyDescent="0.25">
      <c r="B44" s="433"/>
      <c r="C44" s="444"/>
      <c r="D44" s="444"/>
      <c r="E44" s="43" t="s">
        <v>115</v>
      </c>
      <c r="F44" s="439"/>
      <c r="G44" s="32"/>
      <c r="H44" s="32"/>
      <c r="I44" s="32">
        <f>I43*F43</f>
        <v>6203.014000000001</v>
      </c>
      <c r="J44" s="32">
        <f>J43*F43</f>
        <v>12406.028000000002</v>
      </c>
      <c r="K44" s="36">
        <f>K43*F43</f>
        <v>12406.028000000002</v>
      </c>
      <c r="L44" s="11"/>
    </row>
    <row r="45" spans="2:12" ht="31.5" customHeight="1" x14ac:dyDescent="0.25">
      <c r="B45" s="443">
        <v>17</v>
      </c>
      <c r="C45" s="444" t="s">
        <v>235</v>
      </c>
      <c r="D45" s="444"/>
      <c r="E45" s="42" t="s">
        <v>114</v>
      </c>
      <c r="F45" s="438">
        <f>'Planilha Orçamentária'!M253</f>
        <v>20232.27</v>
      </c>
      <c r="G45" s="38">
        <v>0.1</v>
      </c>
      <c r="H45" s="31">
        <v>0.2</v>
      </c>
      <c r="I45" s="38">
        <v>0.3</v>
      </c>
      <c r="J45" s="38">
        <v>0.2</v>
      </c>
      <c r="K45" s="38">
        <v>0.2</v>
      </c>
    </row>
    <row r="46" spans="2:12" ht="30.75" customHeight="1" x14ac:dyDescent="0.25">
      <c r="B46" s="433"/>
      <c r="C46" s="444"/>
      <c r="D46" s="444"/>
      <c r="E46" s="43" t="s">
        <v>115</v>
      </c>
      <c r="F46" s="439"/>
      <c r="G46" s="32">
        <f>G45*F45</f>
        <v>2023.2270000000001</v>
      </c>
      <c r="H46" s="32">
        <f>H45*F45</f>
        <v>4046.4540000000002</v>
      </c>
      <c r="I46" s="32">
        <f>I45*F45</f>
        <v>6069.6809999999996</v>
      </c>
      <c r="J46" s="32">
        <f>J45*F45</f>
        <v>4046.4540000000002</v>
      </c>
      <c r="K46" s="36">
        <f>K45*F45</f>
        <v>4046.4540000000002</v>
      </c>
    </row>
    <row r="47" spans="2:12" ht="30.75" customHeight="1" x14ac:dyDescent="0.25">
      <c r="B47" s="425">
        <v>18</v>
      </c>
      <c r="C47" s="421" t="s">
        <v>716</v>
      </c>
      <c r="D47" s="422"/>
      <c r="E47" s="42" t="s">
        <v>114</v>
      </c>
      <c r="F47" s="427">
        <f>'Planilha Orçamentária'!M261</f>
        <v>27838.89</v>
      </c>
      <c r="G47" s="38">
        <v>0.2</v>
      </c>
      <c r="H47" s="38">
        <v>0.2</v>
      </c>
      <c r="I47" s="38">
        <v>0.2</v>
      </c>
      <c r="J47" s="38">
        <v>0.3</v>
      </c>
      <c r="K47" s="38">
        <v>0.1</v>
      </c>
    </row>
    <row r="48" spans="2:12" ht="30.75" customHeight="1" x14ac:dyDescent="0.25">
      <c r="B48" s="426"/>
      <c r="C48" s="423"/>
      <c r="D48" s="424"/>
      <c r="E48" s="43" t="s">
        <v>115</v>
      </c>
      <c r="F48" s="428"/>
      <c r="G48" s="32">
        <f>G47*F47</f>
        <v>5567.7780000000002</v>
      </c>
      <c r="H48" s="32">
        <f>H47*F47</f>
        <v>5567.7780000000002</v>
      </c>
      <c r="I48" s="32">
        <f>I47*F47</f>
        <v>5567.7780000000002</v>
      </c>
      <c r="J48" s="32">
        <f>J47*F47</f>
        <v>8351.6669999999995</v>
      </c>
      <c r="K48" s="36">
        <f>K47*F47</f>
        <v>2783.8890000000001</v>
      </c>
    </row>
    <row r="49" spans="2:11" s="182" customFormat="1" ht="30.75" customHeight="1" x14ac:dyDescent="0.25">
      <c r="B49" s="425">
        <v>19</v>
      </c>
      <c r="C49" s="421" t="s">
        <v>100</v>
      </c>
      <c r="D49" s="422"/>
      <c r="E49" s="42" t="s">
        <v>114</v>
      </c>
      <c r="F49" s="427">
        <f>'Planilha Orçamentária'!M277</f>
        <v>51659.340000000004</v>
      </c>
      <c r="G49" s="38">
        <v>0.1</v>
      </c>
      <c r="H49" s="38">
        <v>0.2</v>
      </c>
      <c r="I49" s="38">
        <v>0.2</v>
      </c>
      <c r="J49" s="38">
        <v>0.2</v>
      </c>
      <c r="K49" s="38">
        <v>0.3</v>
      </c>
    </row>
    <row r="50" spans="2:11" s="182" customFormat="1" ht="30.75" customHeight="1" x14ac:dyDescent="0.25">
      <c r="B50" s="426"/>
      <c r="C50" s="423"/>
      <c r="D50" s="424"/>
      <c r="E50" s="43" t="s">
        <v>115</v>
      </c>
      <c r="F50" s="428"/>
      <c r="G50" s="32">
        <f>G49*F49</f>
        <v>5165.9340000000011</v>
      </c>
      <c r="H50" s="32">
        <f>H49*F49</f>
        <v>10331.868000000002</v>
      </c>
      <c r="I50" s="32">
        <f>I49*F49</f>
        <v>10331.868000000002</v>
      </c>
      <c r="J50" s="32">
        <f>J49*F49</f>
        <v>10331.868000000002</v>
      </c>
      <c r="K50" s="273">
        <f>K49*F49</f>
        <v>15497.802</v>
      </c>
    </row>
    <row r="51" spans="2:11" ht="27.75" customHeight="1" x14ac:dyDescent="0.25">
      <c r="B51" s="432" t="s">
        <v>116</v>
      </c>
      <c r="C51" s="433"/>
      <c r="D51" s="433"/>
      <c r="E51" s="433"/>
      <c r="F51" s="434">
        <f>SUM(F13:F50)</f>
        <v>1293121.22</v>
      </c>
      <c r="G51" s="38">
        <f>G53/F51</f>
        <v>0.16329838899403412</v>
      </c>
      <c r="H51" s="38">
        <f>H53/F51</f>
        <v>0.19898219982810272</v>
      </c>
      <c r="I51" s="38">
        <f>I53/F51</f>
        <v>0.21490277261090804</v>
      </c>
      <c r="J51" s="38">
        <f>J53/F51</f>
        <v>0.2605876071695738</v>
      </c>
      <c r="K51" s="38">
        <f>K53/F51</f>
        <v>0.16222903139738129</v>
      </c>
    </row>
    <row r="52" spans="2:11" ht="24.75" customHeight="1" x14ac:dyDescent="0.25">
      <c r="B52" s="432" t="s">
        <v>117</v>
      </c>
      <c r="C52" s="433"/>
      <c r="D52" s="433"/>
      <c r="E52" s="433"/>
      <c r="F52" s="435"/>
      <c r="G52" s="38">
        <f>G51</f>
        <v>0.16329838899403412</v>
      </c>
      <c r="H52" s="38">
        <f t="shared" ref="H52:K52" si="0">G52+H51</f>
        <v>0.36228058882213687</v>
      </c>
      <c r="I52" s="38">
        <f t="shared" si="0"/>
        <v>0.57718336143304494</v>
      </c>
      <c r="J52" s="38">
        <f t="shared" si="0"/>
        <v>0.83777096860261868</v>
      </c>
      <c r="K52" s="38">
        <f t="shared" si="0"/>
        <v>1</v>
      </c>
    </row>
    <row r="53" spans="2:11" ht="27.75" customHeight="1" x14ac:dyDescent="0.25">
      <c r="B53" s="432" t="s">
        <v>118</v>
      </c>
      <c r="C53" s="433"/>
      <c r="D53" s="433"/>
      <c r="E53" s="433"/>
      <c r="F53" s="435"/>
      <c r="G53" s="40">
        <f>G46+G44+G42+G40+G38+G36+G34+G32+G30+G28+G26+G24+G22+G20+G18+G16+G14+G48+G50</f>
        <v>211164.61199999996</v>
      </c>
      <c r="H53" s="40">
        <f>H46+H44+H42+H40+H38+H36+H34+H32+H30+H28+H26+H24+H22+H20+H18+H16+H14+H48+H50</f>
        <v>257308.10499999998</v>
      </c>
      <c r="I53" s="40">
        <f>I16+I24+I26+I30+I32+I34+I36+I38+I40+I42+I44+I48+I46+I22+I20+I18+I50</f>
        <v>277895.33549999999</v>
      </c>
      <c r="J53" s="40">
        <f>J16+J24+J26+J28+J30+J32+J34+J36+J38+J40+J42+J44+J48+J46+J22+J20+J50</f>
        <v>336971.36450000003</v>
      </c>
      <c r="K53" s="40">
        <f>K16+K26+K30+K32+K34+K36+K38+K40+K42+K44+K50+K48+K46+K28+K22+K20</f>
        <v>209781.80299999999</v>
      </c>
    </row>
    <row r="54" spans="2:11" ht="27" customHeight="1" x14ac:dyDescent="0.25">
      <c r="B54" s="432" t="s">
        <v>119</v>
      </c>
      <c r="C54" s="433"/>
      <c r="D54" s="433"/>
      <c r="E54" s="433"/>
      <c r="F54" s="435"/>
      <c r="G54" s="40">
        <f>G53</f>
        <v>211164.61199999996</v>
      </c>
      <c r="H54" s="40">
        <f t="shared" ref="H54:K54" si="1">G54+H53</f>
        <v>468472.71699999995</v>
      </c>
      <c r="I54" s="40">
        <f t="shared" si="1"/>
        <v>746368.05249999999</v>
      </c>
      <c r="J54" s="40">
        <f t="shared" si="1"/>
        <v>1083339.4169999999</v>
      </c>
      <c r="K54" s="41">
        <f t="shared" si="1"/>
        <v>1293121.22</v>
      </c>
    </row>
    <row r="55" spans="2:11" x14ac:dyDescent="0.25">
      <c r="B55" s="437"/>
      <c r="C55" s="437"/>
      <c r="D55" s="437"/>
      <c r="E55" s="10"/>
      <c r="F55" s="10"/>
      <c r="G55" s="10"/>
      <c r="H55" s="10"/>
      <c r="I55" s="10"/>
      <c r="J55" s="10"/>
      <c r="K55" s="10"/>
    </row>
    <row r="56" spans="2:11" ht="18" x14ac:dyDescent="0.25">
      <c r="B56" s="436" t="s">
        <v>855</v>
      </c>
      <c r="C56" s="436"/>
      <c r="D56" s="436"/>
      <c r="E56" s="436"/>
      <c r="F56" s="436"/>
      <c r="G56" s="10"/>
      <c r="H56" s="10"/>
      <c r="I56" s="10"/>
      <c r="J56" s="10"/>
      <c r="K56" s="10"/>
    </row>
    <row r="57" spans="2:11" ht="18" customHeight="1" x14ac:dyDescent="0.25">
      <c r="B57" s="10"/>
      <c r="C57" s="10"/>
      <c r="D57" s="10"/>
      <c r="E57" s="10"/>
      <c r="F57" s="10"/>
      <c r="G57" s="10"/>
      <c r="H57" s="10"/>
      <c r="I57" s="10"/>
      <c r="J57" s="10"/>
      <c r="K57" s="10"/>
    </row>
    <row r="58" spans="2:11" ht="30.75" customHeight="1" x14ac:dyDescent="0.25">
      <c r="B58" s="10"/>
      <c r="C58" s="10"/>
      <c r="D58" s="10"/>
      <c r="E58" s="10"/>
      <c r="F58" s="10"/>
      <c r="G58" s="10"/>
      <c r="H58" s="10"/>
      <c r="I58" s="10"/>
      <c r="J58" s="10"/>
      <c r="K58" s="10"/>
    </row>
    <row r="59" spans="2:11" x14ac:dyDescent="0.25">
      <c r="B59" s="10"/>
      <c r="C59" s="10"/>
      <c r="D59" s="10"/>
      <c r="E59" s="10"/>
      <c r="F59" s="10"/>
      <c r="G59" s="10"/>
      <c r="H59" s="10"/>
      <c r="I59" s="10"/>
      <c r="J59" s="10"/>
      <c r="K59" s="10"/>
    </row>
    <row r="60" spans="2:11" x14ac:dyDescent="0.25">
      <c r="B60" s="10"/>
      <c r="C60" s="10"/>
      <c r="D60" s="10"/>
      <c r="E60" s="10"/>
      <c r="F60" s="10"/>
      <c r="G60" s="10"/>
      <c r="H60" s="10"/>
      <c r="I60" s="10"/>
      <c r="J60" s="10"/>
      <c r="K60" s="10"/>
    </row>
    <row r="62" spans="2:11" ht="18" x14ac:dyDescent="0.25">
      <c r="B62" s="431" t="s">
        <v>775</v>
      </c>
      <c r="C62" s="431"/>
      <c r="D62" s="431"/>
      <c r="E62" s="431"/>
      <c r="F62" s="431"/>
      <c r="G62" s="431"/>
      <c r="H62" s="431"/>
      <c r="I62" s="431"/>
      <c r="J62" s="431"/>
    </row>
    <row r="63" spans="2:11" ht="18.75" x14ac:dyDescent="0.3">
      <c r="C63" s="19"/>
      <c r="D63" s="429" t="s">
        <v>776</v>
      </c>
      <c r="E63" s="430"/>
      <c r="F63" s="430"/>
      <c r="G63" s="430"/>
      <c r="H63" s="430"/>
      <c r="I63" s="19"/>
    </row>
  </sheetData>
  <mergeCells count="76">
    <mergeCell ref="F31:F32"/>
    <mergeCell ref="F29:F30"/>
    <mergeCell ref="C29:D30"/>
    <mergeCell ref="C31:D32"/>
    <mergeCell ref="C15:D16"/>
    <mergeCell ref="F15:F16"/>
    <mergeCell ref="C17:D18"/>
    <mergeCell ref="F17:F18"/>
    <mergeCell ref="C27:D28"/>
    <mergeCell ref="F21:F22"/>
    <mergeCell ref="F23:F24"/>
    <mergeCell ref="F25:F26"/>
    <mergeCell ref="F27:F28"/>
    <mergeCell ref="B2:D7"/>
    <mergeCell ref="E2:I7"/>
    <mergeCell ref="J2:K7"/>
    <mergeCell ref="B19:B20"/>
    <mergeCell ref="C19:D20"/>
    <mergeCell ref="F19:F20"/>
    <mergeCell ref="G11:K11"/>
    <mergeCell ref="B8:K8"/>
    <mergeCell ref="B9:K9"/>
    <mergeCell ref="B10:K10"/>
    <mergeCell ref="B27:B28"/>
    <mergeCell ref="C21:D22"/>
    <mergeCell ref="B21:B22"/>
    <mergeCell ref="C23:D24"/>
    <mergeCell ref="B23:B24"/>
    <mergeCell ref="C25:D26"/>
    <mergeCell ref="B25:B26"/>
    <mergeCell ref="C45:D46"/>
    <mergeCell ref="B35:B36"/>
    <mergeCell ref="C39:D40"/>
    <mergeCell ref="B39:B40"/>
    <mergeCell ref="F39:F40"/>
    <mergeCell ref="C41:D42"/>
    <mergeCell ref="F41:F42"/>
    <mergeCell ref="B45:B46"/>
    <mergeCell ref="C37:D38"/>
    <mergeCell ref="C43:D44"/>
    <mergeCell ref="B37:B38"/>
    <mergeCell ref="B43:B44"/>
    <mergeCell ref="B41:B42"/>
    <mergeCell ref="F43:F44"/>
    <mergeCell ref="F45:F46"/>
    <mergeCell ref="F33:F34"/>
    <mergeCell ref="F35:F36"/>
    <mergeCell ref="F37:F38"/>
    <mergeCell ref="B11:B12"/>
    <mergeCell ref="C11:E12"/>
    <mergeCell ref="F11:F12"/>
    <mergeCell ref="B13:B14"/>
    <mergeCell ref="C13:D14"/>
    <mergeCell ref="F13:F14"/>
    <mergeCell ref="C35:D36"/>
    <mergeCell ref="C33:D34"/>
    <mergeCell ref="B33:B34"/>
    <mergeCell ref="B17:B18"/>
    <mergeCell ref="B15:B16"/>
    <mergeCell ref="B29:B30"/>
    <mergeCell ref="B31:B32"/>
    <mergeCell ref="C47:D48"/>
    <mergeCell ref="B47:B48"/>
    <mergeCell ref="F47:F48"/>
    <mergeCell ref="D63:H63"/>
    <mergeCell ref="B62:J62"/>
    <mergeCell ref="B51:E51"/>
    <mergeCell ref="B54:E54"/>
    <mergeCell ref="F51:F54"/>
    <mergeCell ref="B52:E52"/>
    <mergeCell ref="B53:E53"/>
    <mergeCell ref="B56:F56"/>
    <mergeCell ref="B55:D55"/>
    <mergeCell ref="B49:B50"/>
    <mergeCell ref="C49:D50"/>
    <mergeCell ref="F49:F50"/>
  </mergeCells>
  <pageMargins left="0.51181102362204722" right="0.51181102362204722" top="0.78740157480314965" bottom="0.78740157480314965" header="0.31496062992125984" footer="0.31496062992125984"/>
  <pageSetup paperSize="9" scale="77" orientation="landscape" r:id="rId1"/>
  <rowBreaks count="1" manualBreakCount="1">
    <brk id="28" min="1" max="1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77"/>
  <sheetViews>
    <sheetView view="pageBreakPreview" zoomScale="130" zoomScaleNormal="100" zoomScaleSheetLayoutView="130" workbookViewId="0">
      <selection activeCell="I12" sqref="I12"/>
    </sheetView>
  </sheetViews>
  <sheetFormatPr defaultRowHeight="15" x14ac:dyDescent="0.25"/>
  <cols>
    <col min="1" max="1" width="9.28515625" customWidth="1"/>
    <col min="7" max="7" width="7.28515625" customWidth="1"/>
    <col min="8" max="8" width="12.28515625" customWidth="1"/>
    <col min="9" max="9" width="12.42578125" bestFit="1" customWidth="1"/>
    <col min="10" max="10" width="10.5703125" customWidth="1"/>
    <col min="11" max="11" width="13.5703125" customWidth="1"/>
    <col min="12" max="12" width="11.5703125" customWidth="1"/>
    <col min="13" max="13" width="11.140625" customWidth="1"/>
  </cols>
  <sheetData>
    <row r="1" spans="1:14" ht="15" customHeight="1" x14ac:dyDescent="0.25">
      <c r="A1" s="395" t="s">
        <v>252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603"/>
      <c r="M1" s="603"/>
      <c r="N1" s="604"/>
    </row>
    <row r="2" spans="1:14" ht="15" customHeight="1" x14ac:dyDescent="0.25">
      <c r="A2" s="395"/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445"/>
      <c r="M2" s="445"/>
      <c r="N2" s="605"/>
    </row>
    <row r="3" spans="1:14" ht="42.6" customHeight="1" x14ac:dyDescent="0.25">
      <c r="A3" s="609" t="s">
        <v>257</v>
      </c>
      <c r="B3" s="610"/>
      <c r="C3" s="610"/>
      <c r="D3" s="610"/>
      <c r="E3" s="610"/>
      <c r="F3" s="610"/>
      <c r="G3" s="610"/>
      <c r="H3" s="610"/>
      <c r="I3" s="610"/>
      <c r="J3" s="610"/>
      <c r="K3" s="610"/>
      <c r="L3" s="445"/>
      <c r="M3" s="445"/>
      <c r="N3" s="605"/>
    </row>
    <row r="4" spans="1:14" ht="31.15" customHeight="1" x14ac:dyDescent="0.25">
      <c r="A4" s="611" t="s">
        <v>311</v>
      </c>
      <c r="B4" s="611"/>
      <c r="C4" s="611"/>
      <c r="D4" s="611"/>
      <c r="E4" s="611"/>
      <c r="F4" s="611"/>
      <c r="G4" s="611"/>
      <c r="H4" s="611"/>
      <c r="I4" s="611" t="s">
        <v>857</v>
      </c>
      <c r="J4" s="611"/>
      <c r="K4" s="611"/>
      <c r="L4" s="606"/>
      <c r="M4" s="445"/>
      <c r="N4" s="605"/>
    </row>
    <row r="5" spans="1:14" ht="49.15" customHeight="1" x14ac:dyDescent="0.25">
      <c r="A5" s="611"/>
      <c r="B5" s="611"/>
      <c r="C5" s="611"/>
      <c r="D5" s="611"/>
      <c r="E5" s="611"/>
      <c r="F5" s="611"/>
      <c r="G5" s="611"/>
      <c r="H5" s="611"/>
      <c r="I5" s="611" t="s">
        <v>856</v>
      </c>
      <c r="J5" s="611"/>
      <c r="K5" s="611"/>
      <c r="L5" s="606"/>
      <c r="M5" s="445"/>
      <c r="N5" s="605"/>
    </row>
    <row r="6" spans="1:14" ht="35.450000000000003" customHeight="1" x14ac:dyDescent="0.25">
      <c r="A6" s="532" t="s">
        <v>312</v>
      </c>
      <c r="B6" s="533"/>
      <c r="C6" s="533"/>
      <c r="D6" s="533"/>
      <c r="E6" s="533"/>
      <c r="F6" s="533"/>
      <c r="G6" s="533"/>
      <c r="H6" s="534"/>
      <c r="I6" s="400" t="s">
        <v>258</v>
      </c>
      <c r="J6" s="400"/>
      <c r="K6" s="400"/>
      <c r="L6" s="606"/>
      <c r="M6" s="445"/>
      <c r="N6" s="605"/>
    </row>
    <row r="7" spans="1:14" ht="20.45" customHeight="1" x14ac:dyDescent="0.25">
      <c r="A7" s="397"/>
      <c r="B7" s="398"/>
      <c r="C7" s="398"/>
      <c r="D7" s="398"/>
      <c r="E7" s="398"/>
      <c r="F7" s="398"/>
      <c r="G7" s="398"/>
      <c r="H7" s="399"/>
      <c r="I7" s="612" t="s">
        <v>858</v>
      </c>
      <c r="J7" s="612"/>
      <c r="K7" s="612"/>
      <c r="L7" s="606"/>
      <c r="M7" s="445"/>
      <c r="N7" s="605"/>
    </row>
    <row r="8" spans="1:14" ht="15" customHeight="1" x14ac:dyDescent="0.25">
      <c r="A8" s="347" t="s">
        <v>259</v>
      </c>
      <c r="B8" s="347"/>
      <c r="C8" s="347"/>
      <c r="D8" s="347"/>
      <c r="E8" s="347"/>
      <c r="F8" s="347"/>
      <c r="G8" s="347"/>
      <c r="H8" s="347"/>
      <c r="I8" s="347"/>
      <c r="J8" s="347"/>
      <c r="K8" s="347"/>
      <c r="L8" s="606"/>
      <c r="M8" s="445"/>
      <c r="N8" s="605"/>
    </row>
    <row r="9" spans="1:14" ht="13.9" customHeight="1" thickBot="1" x14ac:dyDescent="0.3">
      <c r="A9" s="347"/>
      <c r="B9" s="347"/>
      <c r="C9" s="347"/>
      <c r="D9" s="347"/>
      <c r="E9" s="347"/>
      <c r="F9" s="347"/>
      <c r="G9" s="347"/>
      <c r="H9" s="347"/>
      <c r="I9" s="347"/>
      <c r="J9" s="347"/>
      <c r="K9" s="347"/>
      <c r="L9" s="607"/>
      <c r="M9" s="446"/>
      <c r="N9" s="608"/>
    </row>
    <row r="10" spans="1:14" ht="15.75" x14ac:dyDescent="0.25">
      <c r="A10" s="47" t="s">
        <v>260</v>
      </c>
      <c r="B10" s="627" t="s">
        <v>2</v>
      </c>
      <c r="C10" s="628"/>
      <c r="D10" s="628"/>
      <c r="E10" s="628"/>
      <c r="F10" s="628"/>
      <c r="G10" s="628"/>
      <c r="H10" s="628"/>
      <c r="I10" s="628"/>
      <c r="J10" s="628"/>
      <c r="K10" s="628"/>
      <c r="L10" s="581"/>
      <c r="M10" s="581"/>
      <c r="N10" s="582"/>
    </row>
    <row r="11" spans="1:14" ht="15.75" x14ac:dyDescent="0.25">
      <c r="A11" s="48" t="s">
        <v>6</v>
      </c>
      <c r="B11" s="614" t="s">
        <v>261</v>
      </c>
      <c r="C11" s="614"/>
      <c r="D11" s="614"/>
      <c r="E11" s="614"/>
      <c r="F11" s="614"/>
      <c r="G11" s="614"/>
      <c r="H11" s="49" t="s">
        <v>262</v>
      </c>
      <c r="I11" s="49" t="s">
        <v>263</v>
      </c>
      <c r="J11" s="49" t="s">
        <v>264</v>
      </c>
      <c r="K11" s="50"/>
      <c r="L11" s="51"/>
      <c r="M11" s="50"/>
      <c r="N11" s="52" t="s">
        <v>265</v>
      </c>
    </row>
    <row r="12" spans="1:14" ht="15.75" x14ac:dyDescent="0.25">
      <c r="A12" s="53"/>
      <c r="B12" s="528"/>
      <c r="C12" s="486"/>
      <c r="D12" s="486"/>
      <c r="E12" s="486"/>
      <c r="F12" s="486"/>
      <c r="G12" s="487"/>
      <c r="H12" s="49" t="s">
        <v>8</v>
      </c>
      <c r="I12" s="54">
        <v>4</v>
      </c>
      <c r="J12" s="54">
        <v>2</v>
      </c>
      <c r="K12" s="50"/>
      <c r="L12" s="51"/>
      <c r="M12" s="50"/>
      <c r="N12" s="55">
        <f>I12*J12</f>
        <v>8</v>
      </c>
    </row>
    <row r="13" spans="1:14" ht="15.75" x14ac:dyDescent="0.25">
      <c r="A13" s="615"/>
      <c r="B13" s="503"/>
      <c r="C13" s="503"/>
      <c r="D13" s="503"/>
      <c r="E13" s="503"/>
      <c r="F13" s="503"/>
      <c r="G13" s="503"/>
      <c r="H13" s="503"/>
      <c r="I13" s="503"/>
      <c r="J13" s="503"/>
      <c r="K13" s="503"/>
      <c r="L13" s="503"/>
      <c r="M13" s="503"/>
      <c r="N13" s="629"/>
    </row>
    <row r="14" spans="1:14" ht="95.45" customHeight="1" x14ac:dyDescent="0.25">
      <c r="A14" s="48" t="s">
        <v>501</v>
      </c>
      <c r="B14" s="613" t="s">
        <v>236</v>
      </c>
      <c r="C14" s="614"/>
      <c r="D14" s="614"/>
      <c r="E14" s="614"/>
      <c r="F14" s="614"/>
      <c r="G14" s="614"/>
      <c r="H14" s="209" t="s">
        <v>262</v>
      </c>
      <c r="I14" s="209" t="s">
        <v>762</v>
      </c>
      <c r="J14" s="209" t="s">
        <v>764</v>
      </c>
      <c r="K14" s="50"/>
      <c r="L14" s="51"/>
      <c r="M14" s="50"/>
      <c r="N14" s="52" t="s">
        <v>265</v>
      </c>
    </row>
    <row r="15" spans="1:14" ht="15.75" x14ac:dyDescent="0.25">
      <c r="A15" s="53"/>
      <c r="B15" s="528"/>
      <c r="C15" s="486"/>
      <c r="D15" s="486"/>
      <c r="E15" s="486"/>
      <c r="F15" s="486"/>
      <c r="G15" s="487"/>
      <c r="H15" s="209" t="s">
        <v>32</v>
      </c>
      <c r="I15" s="54" t="s">
        <v>763</v>
      </c>
      <c r="J15" s="54">
        <v>40</v>
      </c>
      <c r="K15" s="50"/>
      <c r="L15" s="51"/>
      <c r="M15" s="50"/>
      <c r="N15" s="55">
        <v>80</v>
      </c>
    </row>
    <row r="16" spans="1:14" s="182" customFormat="1" ht="15.75" x14ac:dyDescent="0.25">
      <c r="A16" s="615"/>
      <c r="B16" s="503"/>
      <c r="C16" s="503"/>
      <c r="D16" s="503"/>
      <c r="E16" s="503"/>
      <c r="F16" s="503"/>
      <c r="G16" s="503"/>
      <c r="H16" s="503"/>
      <c r="I16" s="503"/>
      <c r="J16" s="503"/>
      <c r="K16" s="503"/>
      <c r="L16" s="503"/>
      <c r="M16" s="503"/>
      <c r="N16" s="503"/>
    </row>
    <row r="17" spans="1:14" s="182" customFormat="1" ht="15.75" x14ac:dyDescent="0.25">
      <c r="A17" s="48" t="s">
        <v>502</v>
      </c>
      <c r="B17" s="614" t="s">
        <v>7</v>
      </c>
      <c r="C17" s="614"/>
      <c r="D17" s="614"/>
      <c r="E17" s="614"/>
      <c r="F17" s="614"/>
      <c r="G17" s="614"/>
      <c r="H17" s="209" t="s">
        <v>262</v>
      </c>
      <c r="I17" s="209" t="s">
        <v>263</v>
      </c>
      <c r="J17" s="209" t="s">
        <v>264</v>
      </c>
      <c r="K17" s="50"/>
      <c r="L17" s="51"/>
      <c r="M17" s="50"/>
      <c r="N17" s="52" t="s">
        <v>265</v>
      </c>
    </row>
    <row r="18" spans="1:14" s="182" customFormat="1" ht="15.75" x14ac:dyDescent="0.25">
      <c r="A18" s="53"/>
      <c r="B18" s="528"/>
      <c r="C18" s="486"/>
      <c r="D18" s="486"/>
      <c r="E18" s="486"/>
      <c r="F18" s="486"/>
      <c r="G18" s="487"/>
      <c r="H18" s="209" t="s">
        <v>8</v>
      </c>
      <c r="I18" s="54">
        <v>20</v>
      </c>
      <c r="J18" s="54">
        <v>40</v>
      </c>
      <c r="K18" s="50"/>
      <c r="L18" s="51"/>
      <c r="M18" s="50"/>
      <c r="N18" s="55">
        <f>I18*J18</f>
        <v>800</v>
      </c>
    </row>
    <row r="19" spans="1:14" s="182" customFormat="1" ht="16.5" thickBot="1" x14ac:dyDescent="0.3">
      <c r="A19" s="616"/>
      <c r="B19" s="617"/>
      <c r="C19" s="617"/>
      <c r="D19" s="617"/>
      <c r="E19" s="617"/>
      <c r="F19" s="617"/>
      <c r="G19" s="617"/>
      <c r="H19" s="617"/>
      <c r="I19" s="617"/>
      <c r="J19" s="617"/>
      <c r="K19" s="617"/>
      <c r="L19" s="617"/>
      <c r="M19" s="617"/>
      <c r="N19" s="617"/>
    </row>
    <row r="20" spans="1:14" ht="16.5" thickBot="1" x14ac:dyDescent="0.3">
      <c r="A20" s="316" t="s">
        <v>269</v>
      </c>
      <c r="B20" s="516" t="s">
        <v>270</v>
      </c>
      <c r="C20" s="517"/>
      <c r="D20" s="517"/>
      <c r="E20" s="517"/>
      <c r="F20" s="517"/>
      <c r="G20" s="517"/>
      <c r="H20" s="517"/>
      <c r="I20" s="517"/>
      <c r="J20" s="517"/>
      <c r="K20" s="517"/>
      <c r="L20" s="517"/>
      <c r="M20" s="517"/>
      <c r="N20" s="518"/>
    </row>
    <row r="21" spans="1:14" ht="15.75" x14ac:dyDescent="0.25">
      <c r="A21" s="81" t="s">
        <v>14</v>
      </c>
      <c r="B21" s="591" t="s">
        <v>271</v>
      </c>
      <c r="C21" s="591"/>
      <c r="D21" s="591"/>
      <c r="E21" s="591"/>
      <c r="F21" s="591"/>
      <c r="G21" s="591"/>
      <c r="H21" s="313" t="s">
        <v>272</v>
      </c>
      <c r="I21" s="314"/>
      <c r="J21" s="314"/>
      <c r="K21" s="314"/>
      <c r="L21" s="314"/>
      <c r="M21" s="314"/>
      <c r="N21" s="315" t="s">
        <v>265</v>
      </c>
    </row>
    <row r="22" spans="1:14" ht="15.75" x14ac:dyDescent="0.25">
      <c r="A22" s="59"/>
      <c r="B22" s="575" t="s">
        <v>779</v>
      </c>
      <c r="C22" s="576"/>
      <c r="D22" s="576"/>
      <c r="E22" s="576"/>
      <c r="F22" s="576"/>
      <c r="G22" s="577"/>
      <c r="H22" s="49">
        <v>0.67</v>
      </c>
      <c r="I22" s="538" t="s">
        <v>778</v>
      </c>
      <c r="J22" s="539"/>
      <c r="K22" s="539"/>
      <c r="L22" s="539"/>
      <c r="M22" s="540"/>
      <c r="N22" s="60">
        <f>H22</f>
        <v>0.67</v>
      </c>
    </row>
    <row r="23" spans="1:14" ht="15.75" thickBot="1" x14ac:dyDescent="0.3">
      <c r="A23" s="445"/>
      <c r="B23" s="445"/>
      <c r="C23" s="445"/>
      <c r="D23" s="445"/>
      <c r="E23" s="445"/>
      <c r="F23" s="445"/>
      <c r="G23" s="445"/>
      <c r="H23" s="445"/>
      <c r="I23" s="445"/>
      <c r="J23" s="445"/>
      <c r="K23" s="445"/>
      <c r="L23" s="445"/>
      <c r="M23" s="445"/>
      <c r="N23" s="445"/>
    </row>
    <row r="24" spans="1:14" ht="15.75" x14ac:dyDescent="0.25">
      <c r="A24" s="61" t="s">
        <v>273</v>
      </c>
      <c r="B24" s="580" t="s">
        <v>11</v>
      </c>
      <c r="C24" s="581"/>
      <c r="D24" s="581"/>
      <c r="E24" s="581"/>
      <c r="F24" s="581"/>
      <c r="G24" s="581"/>
      <c r="H24" s="581"/>
      <c r="I24" s="581"/>
      <c r="J24" s="581"/>
      <c r="K24" s="581"/>
      <c r="L24" s="581"/>
      <c r="M24" s="581"/>
      <c r="N24" s="582"/>
    </row>
    <row r="25" spans="1:14" ht="15.75" x14ac:dyDescent="0.25">
      <c r="A25" s="125" t="s">
        <v>17</v>
      </c>
      <c r="B25" s="592" t="s">
        <v>9</v>
      </c>
      <c r="C25" s="592"/>
      <c r="D25" s="592"/>
      <c r="E25" s="592"/>
      <c r="F25" s="592"/>
      <c r="G25" s="592"/>
      <c r="H25" s="125" t="s">
        <v>8</v>
      </c>
      <c r="I25" s="126"/>
      <c r="J25" s="126"/>
      <c r="K25" s="126"/>
      <c r="L25" s="126" t="s">
        <v>264</v>
      </c>
      <c r="M25" s="126" t="s">
        <v>277</v>
      </c>
      <c r="N25" s="72" t="s">
        <v>265</v>
      </c>
    </row>
    <row r="26" spans="1:14" ht="15.75" x14ac:dyDescent="0.25">
      <c r="A26" s="125"/>
      <c r="B26" s="535"/>
      <c r="C26" s="536"/>
      <c r="D26" s="536"/>
      <c r="E26" s="536"/>
      <c r="F26" s="536"/>
      <c r="G26" s="593"/>
      <c r="H26" s="126"/>
      <c r="I26" s="126"/>
      <c r="J26" s="126"/>
      <c r="K26" s="126"/>
      <c r="L26" s="125">
        <v>20</v>
      </c>
      <c r="M26" s="125">
        <v>40</v>
      </c>
      <c r="N26" s="60">
        <f>L26*M26</f>
        <v>800</v>
      </c>
    </row>
    <row r="27" spans="1:14" ht="15.75" x14ac:dyDescent="0.25">
      <c r="A27" s="535"/>
      <c r="B27" s="536"/>
      <c r="C27" s="536"/>
      <c r="D27" s="536"/>
      <c r="E27" s="536"/>
      <c r="F27" s="536"/>
      <c r="G27" s="536"/>
      <c r="H27" s="536"/>
      <c r="I27" s="536"/>
      <c r="J27" s="536"/>
      <c r="K27" s="536"/>
      <c r="L27" s="536"/>
      <c r="M27" s="536"/>
      <c r="N27" s="536"/>
    </row>
    <row r="28" spans="1:14" ht="59.25" customHeight="1" x14ac:dyDescent="0.25">
      <c r="A28" s="48" t="s">
        <v>18</v>
      </c>
      <c r="B28" s="489" t="s">
        <v>274</v>
      </c>
      <c r="C28" s="489"/>
      <c r="D28" s="489"/>
      <c r="E28" s="489"/>
      <c r="F28" s="489"/>
      <c r="G28" s="489"/>
      <c r="H28" s="73" t="s">
        <v>8</v>
      </c>
      <c r="I28" s="62"/>
      <c r="J28" s="62"/>
      <c r="K28" s="62"/>
      <c r="L28" s="62"/>
      <c r="M28" s="62"/>
      <c r="N28" s="52" t="s">
        <v>265</v>
      </c>
    </row>
    <row r="29" spans="1:14" ht="15.75" x14ac:dyDescent="0.25">
      <c r="A29" s="63"/>
      <c r="B29" s="583" t="s">
        <v>275</v>
      </c>
      <c r="C29" s="583"/>
      <c r="D29" s="583"/>
      <c r="E29" s="583"/>
      <c r="F29" s="583"/>
      <c r="G29" s="583"/>
      <c r="H29" s="73"/>
      <c r="I29" s="49"/>
      <c r="J29" s="49"/>
      <c r="K29" s="49"/>
      <c r="L29" s="49"/>
      <c r="M29" s="49"/>
      <c r="N29" s="64">
        <v>10.9</v>
      </c>
    </row>
    <row r="30" spans="1:14" s="182" customFormat="1" ht="16.5" thickBot="1" x14ac:dyDescent="0.3">
      <c r="A30" s="503"/>
      <c r="B30" s="503"/>
      <c r="C30" s="503"/>
      <c r="D30" s="503"/>
      <c r="E30" s="503"/>
      <c r="F30" s="503"/>
      <c r="G30" s="503"/>
      <c r="H30" s="503"/>
      <c r="I30" s="503"/>
      <c r="J30" s="503"/>
      <c r="K30" s="503"/>
      <c r="L30" s="503"/>
      <c r="M30" s="503"/>
      <c r="N30" s="503"/>
    </row>
    <row r="31" spans="1:14" s="182" customFormat="1" ht="16.5" thickBot="1" x14ac:dyDescent="0.3">
      <c r="A31" s="316" t="s">
        <v>276</v>
      </c>
      <c r="B31" s="516" t="s">
        <v>15</v>
      </c>
      <c r="C31" s="517"/>
      <c r="D31" s="517"/>
      <c r="E31" s="517"/>
      <c r="F31" s="517"/>
      <c r="G31" s="517"/>
      <c r="H31" s="517"/>
      <c r="I31" s="517"/>
      <c r="J31" s="517"/>
      <c r="K31" s="517"/>
      <c r="L31" s="517"/>
      <c r="M31" s="517"/>
      <c r="N31" s="518"/>
    </row>
    <row r="32" spans="1:14" s="182" customFormat="1" ht="30.6" customHeight="1" x14ac:dyDescent="0.25">
      <c r="A32" s="212" t="s">
        <v>20</v>
      </c>
      <c r="B32" s="594" t="s">
        <v>183</v>
      </c>
      <c r="C32" s="594"/>
      <c r="D32" s="594"/>
      <c r="E32" s="594"/>
      <c r="F32" s="594"/>
      <c r="G32" s="594"/>
      <c r="H32" s="212" t="s">
        <v>10</v>
      </c>
      <c r="I32" s="317"/>
      <c r="J32" s="317" t="s">
        <v>640</v>
      </c>
      <c r="K32" s="317" t="s">
        <v>264</v>
      </c>
      <c r="L32" s="317" t="s">
        <v>277</v>
      </c>
      <c r="M32" s="317" t="s">
        <v>641</v>
      </c>
      <c r="N32" s="318" t="s">
        <v>265</v>
      </c>
    </row>
    <row r="33" spans="1:14" s="182" customFormat="1" ht="15.75" x14ac:dyDescent="0.25">
      <c r="A33" s="125"/>
      <c r="B33" s="210"/>
      <c r="C33" s="210"/>
      <c r="D33" s="210"/>
      <c r="E33" s="210"/>
      <c r="F33" s="210"/>
      <c r="G33" s="598" t="s">
        <v>742</v>
      </c>
      <c r="H33" s="598"/>
      <c r="I33" s="599"/>
      <c r="J33" s="54">
        <v>7</v>
      </c>
      <c r="K33" s="241">
        <v>0.6</v>
      </c>
      <c r="L33" s="241">
        <v>0.75</v>
      </c>
      <c r="M33" s="241">
        <v>1.5</v>
      </c>
      <c r="N33" s="98">
        <f t="shared" ref="N33:N42" si="0">ROUND(J33*K33*L33*M33,2)</f>
        <v>4.7300000000000004</v>
      </c>
    </row>
    <row r="34" spans="1:14" s="182" customFormat="1" ht="15.75" x14ac:dyDescent="0.25">
      <c r="A34" s="125"/>
      <c r="B34" s="210"/>
      <c r="C34" s="210"/>
      <c r="D34" s="210"/>
      <c r="E34" s="210"/>
      <c r="F34" s="210"/>
      <c r="G34" s="600" t="s">
        <v>743</v>
      </c>
      <c r="H34" s="601"/>
      <c r="I34" s="601"/>
      <c r="J34" s="54">
        <v>8</v>
      </c>
      <c r="K34" s="241">
        <v>0.65</v>
      </c>
      <c r="L34" s="241">
        <v>0.85</v>
      </c>
      <c r="M34" s="241">
        <v>1.5</v>
      </c>
      <c r="N34" s="98">
        <f t="shared" si="0"/>
        <v>6.63</v>
      </c>
    </row>
    <row r="35" spans="1:14" s="182" customFormat="1" ht="15.75" x14ac:dyDescent="0.25">
      <c r="A35" s="125"/>
      <c r="B35" s="210"/>
      <c r="C35" s="210"/>
      <c r="D35" s="210"/>
      <c r="E35" s="210"/>
      <c r="F35" s="210"/>
      <c r="G35" s="602" t="s">
        <v>744</v>
      </c>
      <c r="H35" s="602"/>
      <c r="I35" s="600"/>
      <c r="J35" s="54">
        <v>4</v>
      </c>
      <c r="K35" s="241">
        <v>0.85</v>
      </c>
      <c r="L35" s="241">
        <v>1.05</v>
      </c>
      <c r="M35" s="241">
        <v>1.5</v>
      </c>
      <c r="N35" s="98">
        <f t="shared" si="0"/>
        <v>5.36</v>
      </c>
    </row>
    <row r="36" spans="1:14" s="182" customFormat="1" ht="31.9" customHeight="1" x14ac:dyDescent="0.25">
      <c r="A36" s="125"/>
      <c r="B36" s="210"/>
      <c r="C36" s="210"/>
      <c r="D36" s="210"/>
      <c r="E36" s="210"/>
      <c r="F36" s="210"/>
      <c r="G36" s="602" t="s">
        <v>745</v>
      </c>
      <c r="H36" s="602"/>
      <c r="I36" s="600"/>
      <c r="J36" s="54">
        <v>10</v>
      </c>
      <c r="K36" s="241">
        <v>0.75</v>
      </c>
      <c r="L36" s="241">
        <v>0.9</v>
      </c>
      <c r="M36" s="241">
        <v>1.5</v>
      </c>
      <c r="N36" s="98">
        <f t="shared" si="0"/>
        <v>10.130000000000001</v>
      </c>
    </row>
    <row r="37" spans="1:14" s="182" customFormat="1" ht="15.75" x14ac:dyDescent="0.25">
      <c r="A37" s="125"/>
      <c r="B37" s="210"/>
      <c r="C37" s="210"/>
      <c r="D37" s="210"/>
      <c r="E37" s="210"/>
      <c r="F37" s="210"/>
      <c r="G37" s="602" t="s">
        <v>746</v>
      </c>
      <c r="H37" s="602"/>
      <c r="I37" s="600"/>
      <c r="J37" s="54">
        <v>1</v>
      </c>
      <c r="K37" s="241">
        <v>1</v>
      </c>
      <c r="L37" s="241">
        <v>1.1499999999999999</v>
      </c>
      <c r="M37" s="241">
        <v>1.5</v>
      </c>
      <c r="N37" s="98">
        <f t="shared" si="0"/>
        <v>1.73</v>
      </c>
    </row>
    <row r="38" spans="1:14" s="182" customFormat="1" ht="15.75" x14ac:dyDescent="0.25">
      <c r="A38" s="125"/>
      <c r="B38" s="210"/>
      <c r="C38" s="210"/>
      <c r="D38" s="210"/>
      <c r="E38" s="210"/>
      <c r="F38" s="210"/>
      <c r="G38" s="602" t="s">
        <v>747</v>
      </c>
      <c r="H38" s="602"/>
      <c r="I38" s="600"/>
      <c r="J38" s="54">
        <v>5</v>
      </c>
      <c r="K38" s="241">
        <v>0.8</v>
      </c>
      <c r="L38" s="241">
        <v>1</v>
      </c>
      <c r="M38" s="241">
        <v>1.5</v>
      </c>
      <c r="N38" s="98">
        <f t="shared" si="0"/>
        <v>6</v>
      </c>
    </row>
    <row r="39" spans="1:14" s="182" customFormat="1" ht="15.75" x14ac:dyDescent="0.25">
      <c r="A39" s="125"/>
      <c r="B39" s="210"/>
      <c r="C39" s="210"/>
      <c r="D39" s="210"/>
      <c r="E39" s="210"/>
      <c r="F39" s="210"/>
      <c r="G39" s="602" t="s">
        <v>748</v>
      </c>
      <c r="H39" s="602"/>
      <c r="I39" s="600"/>
      <c r="J39" s="54">
        <v>2</v>
      </c>
      <c r="K39" s="241">
        <v>0.85</v>
      </c>
      <c r="L39" s="241">
        <v>0.95</v>
      </c>
      <c r="M39" s="241">
        <v>1.5</v>
      </c>
      <c r="N39" s="98">
        <f t="shared" si="0"/>
        <v>2.42</v>
      </c>
    </row>
    <row r="40" spans="1:14" s="182" customFormat="1" ht="15.75" x14ac:dyDescent="0.25">
      <c r="A40" s="125"/>
      <c r="B40" s="210"/>
      <c r="C40" s="210"/>
      <c r="D40" s="210"/>
      <c r="E40" s="210"/>
      <c r="F40" s="210"/>
      <c r="G40" s="602" t="s">
        <v>749</v>
      </c>
      <c r="H40" s="602"/>
      <c r="I40" s="602"/>
      <c r="J40" s="54">
        <v>1</v>
      </c>
      <c r="K40" s="241">
        <v>0.9</v>
      </c>
      <c r="L40" s="241">
        <v>1.1000000000000001</v>
      </c>
      <c r="M40" s="241">
        <v>1.5</v>
      </c>
      <c r="N40" s="98">
        <f t="shared" si="0"/>
        <v>1.49</v>
      </c>
    </row>
    <row r="41" spans="1:14" s="182" customFormat="1" ht="15.75" x14ac:dyDescent="0.25">
      <c r="A41" s="125"/>
      <c r="B41" s="210"/>
      <c r="C41" s="210"/>
      <c r="D41" s="210"/>
      <c r="E41" s="210"/>
      <c r="F41" s="210"/>
      <c r="G41" s="602" t="s">
        <v>750</v>
      </c>
      <c r="H41" s="602"/>
      <c r="I41" s="602"/>
      <c r="J41" s="54">
        <v>2</v>
      </c>
      <c r="K41" s="241">
        <v>0.9</v>
      </c>
      <c r="L41" s="241">
        <v>0.7</v>
      </c>
      <c r="M41" s="241">
        <v>1.5</v>
      </c>
      <c r="N41" s="98">
        <f t="shared" si="0"/>
        <v>1.89</v>
      </c>
    </row>
    <row r="42" spans="1:14" s="182" customFormat="1" ht="15.75" x14ac:dyDescent="0.25">
      <c r="A42" s="125"/>
      <c r="B42" s="210"/>
      <c r="C42" s="210"/>
      <c r="D42" s="210"/>
      <c r="E42" s="210"/>
      <c r="F42" s="210"/>
      <c r="G42" s="602" t="s">
        <v>751</v>
      </c>
      <c r="H42" s="602"/>
      <c r="I42" s="602"/>
      <c r="J42" s="54">
        <v>2</v>
      </c>
      <c r="K42" s="241">
        <v>1.1000000000000001</v>
      </c>
      <c r="L42" s="241">
        <v>0.95</v>
      </c>
      <c r="M42" s="241">
        <v>1.5</v>
      </c>
      <c r="N42" s="98">
        <f t="shared" si="0"/>
        <v>3.14</v>
      </c>
    </row>
    <row r="43" spans="1:14" s="182" customFormat="1" ht="15.75" x14ac:dyDescent="0.25">
      <c r="A43" s="125"/>
      <c r="B43" s="210"/>
      <c r="C43" s="210"/>
      <c r="D43" s="210"/>
      <c r="E43" s="210"/>
      <c r="F43" s="210"/>
      <c r="G43" s="602"/>
      <c r="H43" s="602"/>
      <c r="I43" s="602"/>
      <c r="J43" s="239"/>
      <c r="K43" s="241"/>
      <c r="L43" s="241"/>
      <c r="M43" s="241"/>
      <c r="N43" s="101">
        <f>SUM(N33:N42)</f>
        <v>43.52</v>
      </c>
    </row>
    <row r="44" spans="1:14" s="182" customFormat="1" ht="15.75" x14ac:dyDescent="0.25">
      <c r="A44" s="536"/>
      <c r="B44" s="536"/>
      <c r="C44" s="536"/>
      <c r="D44" s="536"/>
      <c r="E44" s="536"/>
      <c r="F44" s="536"/>
      <c r="G44" s="536"/>
      <c r="H44" s="536"/>
      <c r="I44" s="536"/>
      <c r="J44" s="536"/>
      <c r="K44" s="536"/>
      <c r="L44" s="536"/>
      <c r="M44" s="536"/>
      <c r="N44" s="536"/>
    </row>
    <row r="45" spans="1:14" s="182" customFormat="1" ht="48" customHeight="1" x14ac:dyDescent="0.25">
      <c r="A45" s="125" t="s">
        <v>21</v>
      </c>
      <c r="B45" s="489" t="s">
        <v>122</v>
      </c>
      <c r="C45" s="489"/>
      <c r="D45" s="489"/>
      <c r="E45" s="489"/>
      <c r="F45" s="489"/>
      <c r="G45" s="489"/>
      <c r="H45" s="163" t="s">
        <v>10</v>
      </c>
      <c r="I45" s="50"/>
      <c r="J45" s="50"/>
      <c r="K45" s="242"/>
      <c r="L45" s="240" t="s">
        <v>642</v>
      </c>
      <c r="M45" s="240" t="s">
        <v>643</v>
      </c>
      <c r="N45" s="55" t="s">
        <v>265</v>
      </c>
    </row>
    <row r="46" spans="1:14" s="182" customFormat="1" ht="15.75" x14ac:dyDescent="0.25">
      <c r="A46" s="237"/>
      <c r="B46" s="238"/>
      <c r="C46" s="238"/>
      <c r="D46" s="238"/>
      <c r="E46" s="238"/>
      <c r="F46" s="238"/>
      <c r="G46" s="238"/>
      <c r="H46" s="237"/>
      <c r="I46" s="50"/>
      <c r="J46" s="50"/>
      <c r="K46" s="62"/>
      <c r="L46" s="62">
        <v>277.60000000000002</v>
      </c>
      <c r="M46" s="98">
        <v>0.3</v>
      </c>
      <c r="N46" s="101">
        <f>L46*M46+K46</f>
        <v>83.28</v>
      </c>
    </row>
    <row r="47" spans="1:14" s="182" customFormat="1" ht="15.75" x14ac:dyDescent="0.25">
      <c r="A47" s="503"/>
      <c r="B47" s="503"/>
      <c r="C47" s="503"/>
      <c r="D47" s="503"/>
      <c r="E47" s="503"/>
      <c r="F47" s="503"/>
      <c r="G47" s="503"/>
      <c r="H47" s="503"/>
      <c r="I47" s="503"/>
      <c r="J47" s="503"/>
      <c r="K47" s="503"/>
      <c r="L47" s="503"/>
      <c r="M47" s="503"/>
      <c r="N47" s="503"/>
    </row>
    <row r="48" spans="1:14" s="182" customFormat="1" ht="76.900000000000006" customHeight="1" x14ac:dyDescent="0.25">
      <c r="A48" s="125" t="s">
        <v>22</v>
      </c>
      <c r="B48" s="489" t="s">
        <v>123</v>
      </c>
      <c r="C48" s="489"/>
      <c r="D48" s="489"/>
      <c r="E48" s="489"/>
      <c r="F48" s="489"/>
      <c r="G48" s="489"/>
      <c r="H48" s="163" t="s">
        <v>10</v>
      </c>
      <c r="I48" s="50"/>
      <c r="J48" s="50"/>
      <c r="K48" s="50"/>
      <c r="L48" s="240" t="s">
        <v>644</v>
      </c>
      <c r="M48" s="240" t="s">
        <v>645</v>
      </c>
      <c r="N48" s="55" t="s">
        <v>265</v>
      </c>
    </row>
    <row r="49" spans="1:14" s="182" customFormat="1" ht="15.75" x14ac:dyDescent="0.25">
      <c r="A49" s="237"/>
      <c r="B49" s="238"/>
      <c r="C49" s="238"/>
      <c r="D49" s="238"/>
      <c r="E49" s="238"/>
      <c r="F49" s="238"/>
      <c r="G49" s="238"/>
      <c r="H49" s="237"/>
      <c r="I49" s="50"/>
      <c r="J49" s="50"/>
      <c r="K49" s="50"/>
      <c r="L49" s="98">
        <f>N43</f>
        <v>43.52</v>
      </c>
      <c r="M49" s="62">
        <v>7.7</v>
      </c>
      <c r="N49" s="274">
        <f>L49-M49</f>
        <v>35.82</v>
      </c>
    </row>
    <row r="50" spans="1:14" s="182" customFormat="1" ht="16.5" thickBot="1" x14ac:dyDescent="0.3">
      <c r="A50" s="502"/>
      <c r="B50" s="502"/>
      <c r="C50" s="502"/>
      <c r="D50" s="502"/>
      <c r="E50" s="502"/>
      <c r="F50" s="502"/>
      <c r="G50" s="502"/>
      <c r="H50" s="502"/>
      <c r="I50" s="502"/>
      <c r="J50" s="502"/>
      <c r="K50" s="502"/>
      <c r="L50" s="502"/>
      <c r="M50" s="502"/>
      <c r="N50" s="502"/>
    </row>
    <row r="51" spans="1:14" s="182" customFormat="1" ht="16.5" thickBot="1" x14ac:dyDescent="0.3">
      <c r="A51" s="316" t="s">
        <v>281</v>
      </c>
      <c r="B51" s="516" t="s">
        <v>120</v>
      </c>
      <c r="C51" s="517"/>
      <c r="D51" s="517"/>
      <c r="E51" s="517"/>
      <c r="F51" s="517"/>
      <c r="G51" s="517"/>
      <c r="H51" s="517"/>
      <c r="I51" s="517"/>
      <c r="J51" s="517"/>
      <c r="K51" s="517"/>
      <c r="L51" s="517"/>
      <c r="M51" s="517"/>
      <c r="N51" s="518"/>
    </row>
    <row r="52" spans="1:14" s="182" customFormat="1" ht="15.75" x14ac:dyDescent="0.25">
      <c r="A52" s="504" t="s">
        <v>253</v>
      </c>
      <c r="B52" s="504"/>
      <c r="C52" s="504"/>
      <c r="D52" s="504"/>
      <c r="E52" s="504"/>
      <c r="F52" s="504"/>
      <c r="G52" s="504"/>
      <c r="H52" s="504"/>
      <c r="I52" s="504"/>
      <c r="J52" s="504"/>
      <c r="K52" s="504"/>
      <c r="L52" s="504"/>
      <c r="M52" s="504"/>
      <c r="N52" s="319" t="s">
        <v>265</v>
      </c>
    </row>
    <row r="53" spans="1:14" s="182" customFormat="1" x14ac:dyDescent="0.25">
      <c r="A53" s="488" t="s">
        <v>28</v>
      </c>
      <c r="B53" s="505" t="s">
        <v>647</v>
      </c>
      <c r="C53" s="505"/>
      <c r="D53" s="505"/>
      <c r="E53" s="505"/>
      <c r="F53" s="505"/>
      <c r="G53" s="505"/>
      <c r="H53" s="490" t="s">
        <v>648</v>
      </c>
      <c r="I53" s="491"/>
      <c r="J53" s="491"/>
      <c r="K53" s="491"/>
      <c r="L53" s="491"/>
      <c r="M53" s="632"/>
      <c r="N53" s="506">
        <f>'Planilha Orçamentária'!K32</f>
        <v>7.7</v>
      </c>
    </row>
    <row r="54" spans="1:14" s="182" customFormat="1" x14ac:dyDescent="0.25">
      <c r="A54" s="488"/>
      <c r="B54" s="505"/>
      <c r="C54" s="505"/>
      <c r="D54" s="505"/>
      <c r="E54" s="505"/>
      <c r="F54" s="505"/>
      <c r="G54" s="505"/>
      <c r="H54" s="493"/>
      <c r="I54" s="494"/>
      <c r="J54" s="494"/>
      <c r="K54" s="494"/>
      <c r="L54" s="494"/>
      <c r="M54" s="633"/>
      <c r="N54" s="507"/>
    </row>
    <row r="55" spans="1:14" s="182" customFormat="1" ht="15.6" customHeight="1" x14ac:dyDescent="0.25">
      <c r="A55" s="485"/>
      <c r="B55" s="486"/>
      <c r="C55" s="486"/>
      <c r="D55" s="486"/>
      <c r="E55" s="486"/>
      <c r="F55" s="486"/>
      <c r="G55" s="486"/>
      <c r="H55" s="486"/>
      <c r="I55" s="486"/>
      <c r="J55" s="486"/>
      <c r="K55" s="486"/>
      <c r="L55" s="486"/>
      <c r="M55" s="486"/>
      <c r="N55" s="487"/>
    </row>
    <row r="56" spans="1:14" s="182" customFormat="1" x14ac:dyDescent="0.25">
      <c r="A56" s="488" t="s">
        <v>29</v>
      </c>
      <c r="B56" s="489" t="s">
        <v>649</v>
      </c>
      <c r="C56" s="489"/>
      <c r="D56" s="489"/>
      <c r="E56" s="489"/>
      <c r="F56" s="489"/>
      <c r="G56" s="489"/>
      <c r="H56" s="490" t="s">
        <v>648</v>
      </c>
      <c r="I56" s="491"/>
      <c r="J56" s="491"/>
      <c r="K56" s="491"/>
      <c r="L56" s="491"/>
      <c r="M56" s="492"/>
      <c r="N56" s="506">
        <f>'Planilha Orçamentária'!K33</f>
        <v>35.799999999999997</v>
      </c>
    </row>
    <row r="57" spans="1:14" s="182" customFormat="1" ht="28.9" customHeight="1" x14ac:dyDescent="0.25">
      <c r="A57" s="488"/>
      <c r="B57" s="489"/>
      <c r="C57" s="489"/>
      <c r="D57" s="489"/>
      <c r="E57" s="489"/>
      <c r="F57" s="489"/>
      <c r="G57" s="489"/>
      <c r="H57" s="493"/>
      <c r="I57" s="494"/>
      <c r="J57" s="494"/>
      <c r="K57" s="494"/>
      <c r="L57" s="494"/>
      <c r="M57" s="495"/>
      <c r="N57" s="507"/>
    </row>
    <row r="58" spans="1:14" s="182" customFormat="1" ht="15.6" customHeight="1" x14ac:dyDescent="0.25">
      <c r="A58" s="485"/>
      <c r="B58" s="486"/>
      <c r="C58" s="486"/>
      <c r="D58" s="486"/>
      <c r="E58" s="486"/>
      <c r="F58" s="486"/>
      <c r="G58" s="486"/>
      <c r="H58" s="486"/>
      <c r="I58" s="486"/>
      <c r="J58" s="486"/>
      <c r="K58" s="486"/>
      <c r="L58" s="486"/>
      <c r="M58" s="486"/>
      <c r="N58" s="487"/>
    </row>
    <row r="59" spans="1:14" s="182" customFormat="1" x14ac:dyDescent="0.25">
      <c r="A59" s="488" t="s">
        <v>174</v>
      </c>
      <c r="B59" s="489" t="s">
        <v>650</v>
      </c>
      <c r="C59" s="489"/>
      <c r="D59" s="489"/>
      <c r="E59" s="489"/>
      <c r="F59" s="489"/>
      <c r="G59" s="489"/>
      <c r="H59" s="490" t="s">
        <v>648</v>
      </c>
      <c r="I59" s="491"/>
      <c r="J59" s="491"/>
      <c r="K59" s="491"/>
      <c r="L59" s="491"/>
      <c r="M59" s="492"/>
      <c r="N59" s="483">
        <f>'Planilha Orçamentária'!K34</f>
        <v>242.9</v>
      </c>
    </row>
    <row r="60" spans="1:14" s="182" customFormat="1" x14ac:dyDescent="0.25">
      <c r="A60" s="488"/>
      <c r="B60" s="489"/>
      <c r="C60" s="489"/>
      <c r="D60" s="489"/>
      <c r="E60" s="489"/>
      <c r="F60" s="489"/>
      <c r="G60" s="489"/>
      <c r="H60" s="493"/>
      <c r="I60" s="494"/>
      <c r="J60" s="494"/>
      <c r="K60" s="494"/>
      <c r="L60" s="494"/>
      <c r="M60" s="495"/>
      <c r="N60" s="484"/>
    </row>
    <row r="61" spans="1:14" s="182" customFormat="1" ht="15.75" x14ac:dyDescent="0.25">
      <c r="A61" s="498"/>
      <c r="B61" s="470"/>
      <c r="C61" s="470"/>
      <c r="D61" s="470"/>
      <c r="E61" s="470"/>
      <c r="F61" s="470"/>
      <c r="G61" s="470"/>
      <c r="H61" s="470"/>
      <c r="I61" s="470"/>
      <c r="J61" s="470"/>
      <c r="K61" s="470"/>
      <c r="L61" s="470"/>
      <c r="M61" s="470"/>
      <c r="N61" s="470"/>
    </row>
    <row r="62" spans="1:14" s="182" customFormat="1" x14ac:dyDescent="0.25">
      <c r="A62" s="488" t="s">
        <v>557</v>
      </c>
      <c r="B62" s="489" t="s">
        <v>163</v>
      </c>
      <c r="C62" s="489"/>
      <c r="D62" s="489"/>
      <c r="E62" s="489"/>
      <c r="F62" s="489"/>
      <c r="G62" s="489"/>
      <c r="H62" s="490" t="s">
        <v>648</v>
      </c>
      <c r="I62" s="491"/>
      <c r="J62" s="491"/>
      <c r="K62" s="491"/>
      <c r="L62" s="491"/>
      <c r="M62" s="492"/>
      <c r="N62" s="483">
        <f>'Planilha Orçamentária'!K35</f>
        <v>38.4</v>
      </c>
    </row>
    <row r="63" spans="1:14" s="182" customFormat="1" ht="15.6" customHeight="1" x14ac:dyDescent="0.25">
      <c r="A63" s="488"/>
      <c r="B63" s="489"/>
      <c r="C63" s="489"/>
      <c r="D63" s="489"/>
      <c r="E63" s="489"/>
      <c r="F63" s="489"/>
      <c r="G63" s="489"/>
      <c r="H63" s="493"/>
      <c r="I63" s="494"/>
      <c r="J63" s="494"/>
      <c r="K63" s="494"/>
      <c r="L63" s="494"/>
      <c r="M63" s="495"/>
      <c r="N63" s="484"/>
    </row>
    <row r="64" spans="1:14" s="182" customFormat="1" ht="15.6" customHeight="1" x14ac:dyDescent="0.25">
      <c r="A64" s="498"/>
      <c r="B64" s="470"/>
      <c r="C64" s="470"/>
      <c r="D64" s="470"/>
      <c r="E64" s="470"/>
      <c r="F64" s="470"/>
      <c r="G64" s="470"/>
      <c r="H64" s="470"/>
      <c r="I64" s="470"/>
      <c r="J64" s="470"/>
      <c r="K64" s="470"/>
      <c r="L64" s="470"/>
      <c r="M64" s="470"/>
      <c r="N64" s="470"/>
    </row>
    <row r="65" spans="1:14" s="182" customFormat="1" ht="15.75" x14ac:dyDescent="0.25">
      <c r="A65" s="508" t="s">
        <v>753</v>
      </c>
      <c r="B65" s="509"/>
      <c r="C65" s="509"/>
      <c r="D65" s="509"/>
      <c r="E65" s="509"/>
      <c r="F65" s="509"/>
      <c r="G65" s="509"/>
      <c r="H65" s="509"/>
      <c r="I65" s="509"/>
      <c r="J65" s="509"/>
      <c r="K65" s="509"/>
      <c r="L65" s="509"/>
      <c r="M65" s="510"/>
      <c r="N65" s="243"/>
    </row>
    <row r="66" spans="1:14" s="182" customFormat="1" x14ac:dyDescent="0.25">
      <c r="A66" s="474" t="s">
        <v>558</v>
      </c>
      <c r="B66" s="489" t="s">
        <v>647</v>
      </c>
      <c r="C66" s="489"/>
      <c r="D66" s="489"/>
      <c r="E66" s="489"/>
      <c r="F66" s="489"/>
      <c r="G66" s="489"/>
      <c r="H66" s="511" t="s">
        <v>648</v>
      </c>
      <c r="I66" s="511"/>
      <c r="J66" s="511"/>
      <c r="K66" s="511"/>
      <c r="L66" s="511"/>
      <c r="M66" s="511"/>
      <c r="N66" s="630">
        <f>'Planilha Orçamentária'!K37</f>
        <v>8.81</v>
      </c>
    </row>
    <row r="67" spans="1:14" s="182" customFormat="1" ht="15.6" customHeight="1" x14ac:dyDescent="0.25">
      <c r="A67" s="474"/>
      <c r="B67" s="489"/>
      <c r="C67" s="489"/>
      <c r="D67" s="489"/>
      <c r="E67" s="489"/>
      <c r="F67" s="489"/>
      <c r="G67" s="489"/>
      <c r="H67" s="511"/>
      <c r="I67" s="511"/>
      <c r="J67" s="511"/>
      <c r="K67" s="511"/>
      <c r="L67" s="511"/>
      <c r="M67" s="511"/>
      <c r="N67" s="631"/>
    </row>
    <row r="68" spans="1:14" s="182" customFormat="1" ht="15.6" customHeight="1" x14ac:dyDescent="0.25">
      <c r="A68" s="485"/>
      <c r="B68" s="486"/>
      <c r="C68" s="486"/>
      <c r="D68" s="486"/>
      <c r="E68" s="486"/>
      <c r="F68" s="486"/>
      <c r="G68" s="486"/>
      <c r="H68" s="486"/>
      <c r="I68" s="486"/>
      <c r="J68" s="486"/>
      <c r="K68" s="486"/>
      <c r="L68" s="486"/>
      <c r="M68" s="486"/>
      <c r="N68" s="487"/>
    </row>
    <row r="69" spans="1:14" s="182" customFormat="1" x14ac:dyDescent="0.25">
      <c r="A69" s="488" t="s">
        <v>560</v>
      </c>
      <c r="B69" s="489" t="s">
        <v>651</v>
      </c>
      <c r="C69" s="489"/>
      <c r="D69" s="489"/>
      <c r="E69" s="489"/>
      <c r="F69" s="489"/>
      <c r="G69" s="489"/>
      <c r="H69" s="490" t="s">
        <v>648</v>
      </c>
      <c r="I69" s="491"/>
      <c r="J69" s="491"/>
      <c r="K69" s="491"/>
      <c r="L69" s="491"/>
      <c r="M69" s="492"/>
      <c r="N69" s="483">
        <f>'Planilha Orçamentária'!K38</f>
        <v>158.80000000000001</v>
      </c>
    </row>
    <row r="70" spans="1:14" s="182" customFormat="1" x14ac:dyDescent="0.25">
      <c r="A70" s="488"/>
      <c r="B70" s="489"/>
      <c r="C70" s="489"/>
      <c r="D70" s="489"/>
      <c r="E70" s="489"/>
      <c r="F70" s="489"/>
      <c r="G70" s="489"/>
      <c r="H70" s="493"/>
      <c r="I70" s="494"/>
      <c r="J70" s="494"/>
      <c r="K70" s="494"/>
      <c r="L70" s="494"/>
      <c r="M70" s="495"/>
      <c r="N70" s="484"/>
    </row>
    <row r="71" spans="1:14" s="182" customFormat="1" ht="15.6" customHeight="1" x14ac:dyDescent="0.25">
      <c r="A71" s="485"/>
      <c r="B71" s="486"/>
      <c r="C71" s="486"/>
      <c r="D71" s="486"/>
      <c r="E71" s="486"/>
      <c r="F71" s="486"/>
      <c r="G71" s="486"/>
      <c r="H71" s="486"/>
      <c r="I71" s="486"/>
      <c r="J71" s="486"/>
      <c r="K71" s="486"/>
      <c r="L71" s="486"/>
      <c r="M71" s="486"/>
      <c r="N71" s="487"/>
    </row>
    <row r="72" spans="1:14" s="182" customFormat="1" ht="15.6" customHeight="1" x14ac:dyDescent="0.25">
      <c r="A72" s="488" t="s">
        <v>561</v>
      </c>
      <c r="B72" s="489" t="s">
        <v>765</v>
      </c>
      <c r="C72" s="489"/>
      <c r="D72" s="489"/>
      <c r="E72" s="489"/>
      <c r="F72" s="489"/>
      <c r="G72" s="489"/>
      <c r="H72" s="490" t="s">
        <v>648</v>
      </c>
      <c r="I72" s="491"/>
      <c r="J72" s="491"/>
      <c r="K72" s="491"/>
      <c r="L72" s="491"/>
      <c r="M72" s="492"/>
      <c r="N72" s="483">
        <f>'Planilha Orçamentária'!K39</f>
        <v>0.2</v>
      </c>
    </row>
    <row r="73" spans="1:14" s="182" customFormat="1" ht="15.6" customHeight="1" x14ac:dyDescent="0.25">
      <c r="A73" s="488"/>
      <c r="B73" s="489"/>
      <c r="C73" s="489"/>
      <c r="D73" s="489"/>
      <c r="E73" s="489"/>
      <c r="F73" s="489"/>
      <c r="G73" s="489"/>
      <c r="H73" s="493"/>
      <c r="I73" s="494"/>
      <c r="J73" s="494"/>
      <c r="K73" s="494"/>
      <c r="L73" s="494"/>
      <c r="M73" s="495"/>
      <c r="N73" s="484"/>
    </row>
    <row r="74" spans="1:14" s="182" customFormat="1" ht="15.6" customHeight="1" x14ac:dyDescent="0.25">
      <c r="A74" s="485"/>
      <c r="B74" s="486"/>
      <c r="C74" s="486"/>
      <c r="D74" s="486"/>
      <c r="E74" s="486"/>
      <c r="F74" s="486"/>
      <c r="G74" s="486"/>
      <c r="H74" s="486"/>
      <c r="I74" s="486"/>
      <c r="J74" s="486"/>
      <c r="K74" s="486"/>
      <c r="L74" s="486"/>
      <c r="M74" s="486"/>
      <c r="N74" s="487"/>
    </row>
    <row r="75" spans="1:14" s="182" customFormat="1" x14ac:dyDescent="0.25">
      <c r="A75" s="488" t="s">
        <v>562</v>
      </c>
      <c r="B75" s="489" t="s">
        <v>650</v>
      </c>
      <c r="C75" s="489"/>
      <c r="D75" s="489"/>
      <c r="E75" s="489"/>
      <c r="F75" s="489"/>
      <c r="G75" s="489"/>
      <c r="H75" s="490" t="s">
        <v>648</v>
      </c>
      <c r="I75" s="491"/>
      <c r="J75" s="491"/>
      <c r="K75" s="491"/>
      <c r="L75" s="491"/>
      <c r="M75" s="492"/>
      <c r="N75" s="483">
        <f>'Planilha Orçamentária'!K40</f>
        <v>269.2</v>
      </c>
    </row>
    <row r="76" spans="1:14" s="182" customFormat="1" x14ac:dyDescent="0.25">
      <c r="A76" s="488"/>
      <c r="B76" s="489"/>
      <c r="C76" s="489"/>
      <c r="D76" s="489"/>
      <c r="E76" s="489"/>
      <c r="F76" s="489"/>
      <c r="G76" s="489"/>
      <c r="H76" s="493"/>
      <c r="I76" s="494"/>
      <c r="J76" s="494"/>
      <c r="K76" s="494"/>
      <c r="L76" s="494"/>
      <c r="M76" s="495"/>
      <c r="N76" s="484"/>
    </row>
    <row r="77" spans="1:14" s="182" customFormat="1" ht="15.6" customHeight="1" x14ac:dyDescent="0.25">
      <c r="A77" s="485"/>
      <c r="B77" s="486"/>
      <c r="C77" s="486"/>
      <c r="D77" s="486"/>
      <c r="E77" s="486"/>
      <c r="F77" s="486"/>
      <c r="G77" s="486"/>
      <c r="H77" s="486"/>
      <c r="I77" s="486"/>
      <c r="J77" s="486"/>
      <c r="K77" s="486"/>
      <c r="L77" s="486"/>
      <c r="M77" s="486"/>
      <c r="N77" s="487"/>
    </row>
    <row r="78" spans="1:14" s="182" customFormat="1" x14ac:dyDescent="0.25">
      <c r="A78" s="488" t="s">
        <v>563</v>
      </c>
      <c r="B78" s="489" t="s">
        <v>652</v>
      </c>
      <c r="C78" s="489"/>
      <c r="D78" s="489"/>
      <c r="E78" s="489"/>
      <c r="F78" s="489"/>
      <c r="G78" s="489"/>
      <c r="H78" s="490" t="s">
        <v>648</v>
      </c>
      <c r="I78" s="491"/>
      <c r="J78" s="491"/>
      <c r="K78" s="491"/>
      <c r="L78" s="491"/>
      <c r="M78" s="492"/>
      <c r="N78" s="483">
        <f>'Planilha Orçamentária'!K41</f>
        <v>145.4</v>
      </c>
    </row>
    <row r="79" spans="1:14" s="182" customFormat="1" ht="16.899999999999999" customHeight="1" x14ac:dyDescent="0.25">
      <c r="A79" s="488"/>
      <c r="B79" s="489"/>
      <c r="C79" s="489"/>
      <c r="D79" s="489"/>
      <c r="E79" s="489"/>
      <c r="F79" s="489"/>
      <c r="G79" s="489"/>
      <c r="H79" s="493"/>
      <c r="I79" s="494"/>
      <c r="J79" s="494"/>
      <c r="K79" s="494"/>
      <c r="L79" s="494"/>
      <c r="M79" s="495"/>
      <c r="N79" s="484"/>
    </row>
    <row r="80" spans="1:14" s="182" customFormat="1" ht="15.6" customHeight="1" x14ac:dyDescent="0.25">
      <c r="A80" s="485"/>
      <c r="B80" s="486"/>
      <c r="C80" s="486"/>
      <c r="D80" s="486"/>
      <c r="E80" s="486"/>
      <c r="F80" s="486"/>
      <c r="G80" s="486"/>
      <c r="H80" s="486"/>
      <c r="I80" s="486"/>
      <c r="J80" s="486"/>
      <c r="K80" s="486"/>
      <c r="L80" s="486"/>
      <c r="M80" s="486"/>
      <c r="N80" s="487"/>
    </row>
    <row r="81" spans="1:14" s="182" customFormat="1" x14ac:dyDescent="0.25">
      <c r="A81" s="488" t="s">
        <v>655</v>
      </c>
      <c r="B81" s="489" t="s">
        <v>649</v>
      </c>
      <c r="C81" s="489"/>
      <c r="D81" s="489"/>
      <c r="E81" s="489"/>
      <c r="F81" s="489"/>
      <c r="G81" s="489"/>
      <c r="H81" s="490" t="s">
        <v>648</v>
      </c>
      <c r="I81" s="491"/>
      <c r="J81" s="491"/>
      <c r="K81" s="491"/>
      <c r="L81" s="491"/>
      <c r="M81" s="492"/>
      <c r="N81" s="483">
        <f>'Planilha Orçamentária'!K42</f>
        <v>153.27000000000001</v>
      </c>
    </row>
    <row r="82" spans="1:14" s="182" customFormat="1" ht="30.6" customHeight="1" x14ac:dyDescent="0.25">
      <c r="A82" s="488"/>
      <c r="B82" s="489"/>
      <c r="C82" s="489"/>
      <c r="D82" s="489"/>
      <c r="E82" s="489"/>
      <c r="F82" s="489"/>
      <c r="G82" s="489"/>
      <c r="H82" s="493"/>
      <c r="I82" s="494"/>
      <c r="J82" s="494"/>
      <c r="K82" s="494"/>
      <c r="L82" s="494"/>
      <c r="M82" s="495"/>
      <c r="N82" s="484"/>
    </row>
    <row r="83" spans="1:14" s="182" customFormat="1" ht="15.75" x14ac:dyDescent="0.25">
      <c r="A83" s="625"/>
      <c r="B83" s="503"/>
      <c r="C83" s="503"/>
      <c r="D83" s="503"/>
      <c r="E83" s="503"/>
      <c r="F83" s="503"/>
      <c r="G83" s="503"/>
      <c r="H83" s="503"/>
      <c r="I83" s="503"/>
      <c r="J83" s="503"/>
      <c r="K83" s="503"/>
      <c r="L83" s="503"/>
      <c r="M83" s="503"/>
      <c r="N83" s="629"/>
    </row>
    <row r="84" spans="1:14" s="182" customFormat="1" ht="37.15" customHeight="1" x14ac:dyDescent="0.25">
      <c r="A84" s="247" t="s">
        <v>656</v>
      </c>
      <c r="B84" s="463" t="s">
        <v>653</v>
      </c>
      <c r="C84" s="464"/>
      <c r="D84" s="464"/>
      <c r="E84" s="464"/>
      <c r="F84" s="464"/>
      <c r="G84" s="465"/>
      <c r="H84" s="619" t="s">
        <v>782</v>
      </c>
      <c r="I84" s="620"/>
      <c r="J84" s="620"/>
      <c r="K84" s="620"/>
      <c r="L84" s="620"/>
      <c r="M84" s="620"/>
      <c r="N84" s="618">
        <v>384.42</v>
      </c>
    </row>
    <row r="85" spans="1:14" s="182" customFormat="1" ht="37.9" customHeight="1" x14ac:dyDescent="0.25">
      <c r="A85" s="246"/>
      <c r="B85" s="499" t="s">
        <v>754</v>
      </c>
      <c r="C85" s="500"/>
      <c r="D85" s="500"/>
      <c r="E85" s="500"/>
      <c r="F85" s="500"/>
      <c r="G85" s="501"/>
      <c r="H85" s="621"/>
      <c r="I85" s="622"/>
      <c r="J85" s="622"/>
      <c r="K85" s="622"/>
      <c r="L85" s="622"/>
      <c r="M85" s="622"/>
      <c r="N85" s="618"/>
    </row>
    <row r="86" spans="1:14" s="182" customFormat="1" ht="15.75" x14ac:dyDescent="0.25">
      <c r="A86" s="246"/>
      <c r="B86" s="472" t="s">
        <v>783</v>
      </c>
      <c r="C86" s="470"/>
      <c r="D86" s="470"/>
      <c r="E86" s="470"/>
      <c r="F86" s="470"/>
      <c r="G86" s="471"/>
      <c r="H86" s="623"/>
      <c r="I86" s="624"/>
      <c r="J86" s="624"/>
      <c r="K86" s="624"/>
      <c r="L86" s="624"/>
      <c r="M86" s="624"/>
      <c r="N86" s="618"/>
    </row>
    <row r="87" spans="1:14" s="182" customFormat="1" ht="15.75" x14ac:dyDescent="0.25">
      <c r="A87" s="625"/>
      <c r="B87" s="503"/>
      <c r="C87" s="503"/>
      <c r="D87" s="503"/>
      <c r="E87" s="503"/>
      <c r="F87" s="503"/>
      <c r="G87" s="503"/>
      <c r="H87" s="503"/>
      <c r="I87" s="503"/>
      <c r="J87" s="503"/>
      <c r="K87" s="503"/>
      <c r="L87" s="503"/>
      <c r="M87" s="503"/>
      <c r="N87" s="626"/>
    </row>
    <row r="88" spans="1:14" s="182" customFormat="1" ht="15.75" x14ac:dyDescent="0.25">
      <c r="A88" s="508" t="s">
        <v>654</v>
      </c>
      <c r="B88" s="509"/>
      <c r="C88" s="509"/>
      <c r="D88" s="509"/>
      <c r="E88" s="509"/>
      <c r="F88" s="509"/>
      <c r="G88" s="509"/>
      <c r="H88" s="509"/>
      <c r="I88" s="509"/>
      <c r="J88" s="509"/>
      <c r="K88" s="509"/>
      <c r="L88" s="509"/>
      <c r="M88" s="510"/>
      <c r="N88" s="77"/>
    </row>
    <row r="89" spans="1:14" s="182" customFormat="1" x14ac:dyDescent="0.25">
      <c r="A89" s="488" t="s">
        <v>657</v>
      </c>
      <c r="B89" s="489" t="s">
        <v>647</v>
      </c>
      <c r="C89" s="489"/>
      <c r="D89" s="489"/>
      <c r="E89" s="489"/>
      <c r="F89" s="489"/>
      <c r="G89" s="489"/>
      <c r="H89" s="490" t="s">
        <v>648</v>
      </c>
      <c r="I89" s="491"/>
      <c r="J89" s="491"/>
      <c r="K89" s="491"/>
      <c r="L89" s="491"/>
      <c r="M89" s="492"/>
      <c r="N89" s="483">
        <f>'Planilha Orçamentária'!K45</f>
        <v>8.4700000000000006</v>
      </c>
    </row>
    <row r="90" spans="1:14" s="182" customFormat="1" x14ac:dyDescent="0.25">
      <c r="A90" s="488"/>
      <c r="B90" s="489"/>
      <c r="C90" s="489"/>
      <c r="D90" s="489"/>
      <c r="E90" s="489"/>
      <c r="F90" s="489"/>
      <c r="G90" s="489"/>
      <c r="H90" s="493"/>
      <c r="I90" s="494"/>
      <c r="J90" s="494"/>
      <c r="K90" s="494"/>
      <c r="L90" s="494"/>
      <c r="M90" s="495"/>
      <c r="N90" s="484"/>
    </row>
    <row r="91" spans="1:14" s="182" customFormat="1" ht="15.75" x14ac:dyDescent="0.25">
      <c r="A91" s="634"/>
      <c r="B91" s="396"/>
      <c r="C91" s="396"/>
      <c r="D91" s="396"/>
      <c r="E91" s="396"/>
      <c r="F91" s="396"/>
      <c r="G91" s="396"/>
      <c r="H91" s="396"/>
      <c r="I91" s="396"/>
      <c r="J91" s="396"/>
      <c r="K91" s="396"/>
      <c r="L91" s="396"/>
      <c r="M91" s="635"/>
      <c r="N91" s="77"/>
    </row>
    <row r="92" spans="1:14" s="182" customFormat="1" x14ac:dyDescent="0.25">
      <c r="A92" s="488" t="s">
        <v>658</v>
      </c>
      <c r="B92" s="489" t="s">
        <v>649</v>
      </c>
      <c r="C92" s="489"/>
      <c r="D92" s="489"/>
      <c r="E92" s="489"/>
      <c r="F92" s="489"/>
      <c r="G92" s="489"/>
      <c r="H92" s="490" t="s">
        <v>648</v>
      </c>
      <c r="I92" s="491"/>
      <c r="J92" s="491"/>
      <c r="K92" s="491"/>
      <c r="L92" s="491"/>
      <c r="M92" s="492"/>
      <c r="N92" s="506">
        <f>'Planilha Orçamentária'!K46</f>
        <v>177.4</v>
      </c>
    </row>
    <row r="93" spans="1:14" s="182" customFormat="1" ht="27.6" customHeight="1" x14ac:dyDescent="0.25">
      <c r="A93" s="488"/>
      <c r="B93" s="489"/>
      <c r="C93" s="489"/>
      <c r="D93" s="489"/>
      <c r="E93" s="489"/>
      <c r="F93" s="489"/>
      <c r="G93" s="489"/>
      <c r="H93" s="493"/>
      <c r="I93" s="494"/>
      <c r="J93" s="494"/>
      <c r="K93" s="494"/>
      <c r="L93" s="494"/>
      <c r="M93" s="495"/>
      <c r="N93" s="507"/>
    </row>
    <row r="94" spans="1:14" s="182" customFormat="1" ht="15.75" x14ac:dyDescent="0.25">
      <c r="A94" s="634"/>
      <c r="B94" s="396"/>
      <c r="C94" s="396"/>
      <c r="D94" s="396"/>
      <c r="E94" s="396"/>
      <c r="F94" s="396"/>
      <c r="G94" s="396"/>
      <c r="H94" s="396"/>
      <c r="I94" s="396"/>
      <c r="J94" s="396"/>
      <c r="K94" s="396"/>
      <c r="L94" s="396"/>
      <c r="M94" s="635"/>
      <c r="N94" s="77"/>
    </row>
    <row r="95" spans="1:14" s="182" customFormat="1" x14ac:dyDescent="0.25">
      <c r="A95" s="488" t="s">
        <v>659</v>
      </c>
      <c r="B95" s="489" t="s">
        <v>651</v>
      </c>
      <c r="C95" s="489"/>
      <c r="D95" s="489"/>
      <c r="E95" s="489"/>
      <c r="F95" s="489"/>
      <c r="G95" s="489"/>
      <c r="H95" s="490" t="s">
        <v>648</v>
      </c>
      <c r="I95" s="491"/>
      <c r="J95" s="491"/>
      <c r="K95" s="491"/>
      <c r="L95" s="491"/>
      <c r="M95" s="492"/>
      <c r="N95" s="483">
        <f>'Planilha Orçamentária'!K47</f>
        <v>229.8</v>
      </c>
    </row>
    <row r="96" spans="1:14" s="182" customFormat="1" x14ac:dyDescent="0.25">
      <c r="A96" s="488"/>
      <c r="B96" s="489"/>
      <c r="C96" s="489"/>
      <c r="D96" s="489"/>
      <c r="E96" s="489"/>
      <c r="F96" s="489"/>
      <c r="G96" s="489"/>
      <c r="H96" s="493"/>
      <c r="I96" s="494"/>
      <c r="J96" s="494"/>
      <c r="K96" s="494"/>
      <c r="L96" s="494"/>
      <c r="M96" s="495"/>
      <c r="N96" s="484"/>
    </row>
    <row r="97" spans="1:14" s="182" customFormat="1" ht="15.75" x14ac:dyDescent="0.25">
      <c r="A97" s="634"/>
      <c r="B97" s="396"/>
      <c r="C97" s="396"/>
      <c r="D97" s="396"/>
      <c r="E97" s="396"/>
      <c r="F97" s="396"/>
      <c r="G97" s="396"/>
      <c r="H97" s="396"/>
      <c r="I97" s="396"/>
      <c r="J97" s="396"/>
      <c r="K97" s="396"/>
      <c r="L97" s="396"/>
      <c r="M97" s="635"/>
      <c r="N97" s="77"/>
    </row>
    <row r="98" spans="1:14" s="182" customFormat="1" x14ac:dyDescent="0.25">
      <c r="A98" s="488" t="s">
        <v>660</v>
      </c>
      <c r="B98" s="489" t="s">
        <v>652</v>
      </c>
      <c r="C98" s="489"/>
      <c r="D98" s="489"/>
      <c r="E98" s="489"/>
      <c r="F98" s="489"/>
      <c r="G98" s="489"/>
      <c r="H98" s="490" t="s">
        <v>648</v>
      </c>
      <c r="I98" s="491"/>
      <c r="J98" s="491"/>
      <c r="K98" s="491"/>
      <c r="L98" s="491"/>
      <c r="M98" s="492"/>
      <c r="N98" s="496">
        <f>'Planilha Orçamentária'!K48</f>
        <v>624.20000000000005</v>
      </c>
    </row>
    <row r="99" spans="1:14" s="182" customFormat="1" x14ac:dyDescent="0.25">
      <c r="A99" s="488"/>
      <c r="B99" s="489"/>
      <c r="C99" s="489"/>
      <c r="D99" s="489"/>
      <c r="E99" s="489"/>
      <c r="F99" s="489"/>
      <c r="G99" s="489"/>
      <c r="H99" s="493"/>
      <c r="I99" s="494"/>
      <c r="J99" s="494"/>
      <c r="K99" s="494"/>
      <c r="L99" s="494"/>
      <c r="M99" s="495"/>
      <c r="N99" s="497"/>
    </row>
    <row r="100" spans="1:14" s="182" customFormat="1" ht="15.75" x14ac:dyDescent="0.25">
      <c r="A100" s="498"/>
      <c r="B100" s="470"/>
      <c r="C100" s="470"/>
      <c r="D100" s="470"/>
      <c r="E100" s="470"/>
      <c r="F100" s="470"/>
      <c r="G100" s="470"/>
      <c r="H100" s="470"/>
      <c r="I100" s="470"/>
      <c r="J100" s="470"/>
      <c r="K100" s="470"/>
      <c r="L100" s="470"/>
      <c r="M100" s="470"/>
      <c r="N100" s="470"/>
    </row>
    <row r="101" spans="1:14" s="182" customFormat="1" x14ac:dyDescent="0.25">
      <c r="A101" s="488" t="s">
        <v>661</v>
      </c>
      <c r="B101" s="489" t="s">
        <v>755</v>
      </c>
      <c r="C101" s="489"/>
      <c r="D101" s="489"/>
      <c r="E101" s="489"/>
      <c r="F101" s="489"/>
      <c r="G101" s="489"/>
      <c r="H101" s="490" t="s">
        <v>648</v>
      </c>
      <c r="I101" s="491"/>
      <c r="J101" s="491"/>
      <c r="K101" s="491"/>
      <c r="L101" s="491"/>
      <c r="M101" s="492"/>
      <c r="N101" s="496">
        <f>'Planilha Orçamentária'!K49</f>
        <v>291.3</v>
      </c>
    </row>
    <row r="102" spans="1:14" s="182" customFormat="1" x14ac:dyDescent="0.25">
      <c r="A102" s="488"/>
      <c r="B102" s="489"/>
      <c r="C102" s="489"/>
      <c r="D102" s="489"/>
      <c r="E102" s="489"/>
      <c r="F102" s="489"/>
      <c r="G102" s="489"/>
      <c r="H102" s="493"/>
      <c r="I102" s="494"/>
      <c r="J102" s="494"/>
      <c r="K102" s="494"/>
      <c r="L102" s="494"/>
      <c r="M102" s="495"/>
      <c r="N102" s="497"/>
    </row>
    <row r="103" spans="1:14" s="182" customFormat="1" ht="15.6" customHeight="1" x14ac:dyDescent="0.25">
      <c r="A103" s="485"/>
      <c r="B103" s="486"/>
      <c r="C103" s="486"/>
      <c r="D103" s="486"/>
      <c r="E103" s="486"/>
      <c r="F103" s="486"/>
      <c r="G103" s="486"/>
      <c r="H103" s="486"/>
      <c r="I103" s="486"/>
      <c r="J103" s="486"/>
      <c r="K103" s="486"/>
      <c r="L103" s="486"/>
      <c r="M103" s="486"/>
      <c r="N103" s="487"/>
    </row>
    <row r="104" spans="1:14" s="182" customFormat="1" ht="15.6" customHeight="1" x14ac:dyDescent="0.25">
      <c r="A104" s="508" t="s">
        <v>646</v>
      </c>
      <c r="B104" s="509"/>
      <c r="C104" s="509"/>
      <c r="D104" s="509"/>
      <c r="E104" s="509"/>
      <c r="F104" s="509"/>
      <c r="G104" s="509"/>
      <c r="H104" s="509"/>
      <c r="I104" s="509"/>
      <c r="J104" s="509"/>
      <c r="K104" s="509"/>
      <c r="L104" s="509"/>
      <c r="M104" s="510"/>
      <c r="N104" s="154"/>
    </row>
    <row r="105" spans="1:14" s="182" customFormat="1" ht="15.6" customHeight="1" x14ac:dyDescent="0.25">
      <c r="A105" s="488" t="s">
        <v>662</v>
      </c>
      <c r="B105" s="489" t="s">
        <v>647</v>
      </c>
      <c r="C105" s="489"/>
      <c r="D105" s="489"/>
      <c r="E105" s="489"/>
      <c r="F105" s="489"/>
      <c r="G105" s="489"/>
      <c r="H105" s="490" t="s">
        <v>648</v>
      </c>
      <c r="I105" s="491"/>
      <c r="J105" s="491"/>
      <c r="K105" s="491"/>
      <c r="L105" s="491"/>
      <c r="M105" s="492"/>
      <c r="N105" s="506">
        <f>'Planilha Orçamentária'!K52</f>
        <v>11.67</v>
      </c>
    </row>
    <row r="106" spans="1:14" s="182" customFormat="1" ht="15.6" customHeight="1" x14ac:dyDescent="0.25">
      <c r="A106" s="488"/>
      <c r="B106" s="489"/>
      <c r="C106" s="489"/>
      <c r="D106" s="489"/>
      <c r="E106" s="489"/>
      <c r="F106" s="489"/>
      <c r="G106" s="489"/>
      <c r="H106" s="493"/>
      <c r="I106" s="494"/>
      <c r="J106" s="494"/>
      <c r="K106" s="494"/>
      <c r="L106" s="494"/>
      <c r="M106" s="495"/>
      <c r="N106" s="507"/>
    </row>
    <row r="107" spans="1:14" s="182" customFormat="1" ht="15.6" customHeight="1" x14ac:dyDescent="0.25">
      <c r="A107" s="485"/>
      <c r="B107" s="486"/>
      <c r="C107" s="486"/>
      <c r="D107" s="486"/>
      <c r="E107" s="486"/>
      <c r="F107" s="486"/>
      <c r="G107" s="486"/>
      <c r="H107" s="486"/>
      <c r="I107" s="486"/>
      <c r="J107" s="486"/>
      <c r="K107" s="486"/>
      <c r="L107" s="486"/>
      <c r="M107" s="486"/>
      <c r="N107" s="487"/>
    </row>
    <row r="108" spans="1:14" s="182" customFormat="1" ht="15.6" customHeight="1" x14ac:dyDescent="0.25">
      <c r="A108" s="488" t="s">
        <v>663</v>
      </c>
      <c r="B108" s="489" t="s">
        <v>649</v>
      </c>
      <c r="C108" s="489"/>
      <c r="D108" s="489"/>
      <c r="E108" s="489"/>
      <c r="F108" s="489"/>
      <c r="G108" s="489"/>
      <c r="H108" s="490" t="s">
        <v>648</v>
      </c>
      <c r="I108" s="491"/>
      <c r="J108" s="491"/>
      <c r="K108" s="491"/>
      <c r="L108" s="491"/>
      <c r="M108" s="492"/>
      <c r="N108" s="506">
        <f>'Planilha Orçamentária'!K53</f>
        <v>188.31</v>
      </c>
    </row>
    <row r="109" spans="1:14" s="182" customFormat="1" ht="31.15" customHeight="1" x14ac:dyDescent="0.25">
      <c r="A109" s="488"/>
      <c r="B109" s="489"/>
      <c r="C109" s="489"/>
      <c r="D109" s="489"/>
      <c r="E109" s="489"/>
      <c r="F109" s="489"/>
      <c r="G109" s="489"/>
      <c r="H109" s="493"/>
      <c r="I109" s="494"/>
      <c r="J109" s="494"/>
      <c r="K109" s="494"/>
      <c r="L109" s="494"/>
      <c r="M109" s="495"/>
      <c r="N109" s="507"/>
    </row>
    <row r="110" spans="1:14" s="182" customFormat="1" ht="15.6" customHeight="1" x14ac:dyDescent="0.25">
      <c r="A110" s="485"/>
      <c r="B110" s="486"/>
      <c r="C110" s="486"/>
      <c r="D110" s="486"/>
      <c r="E110" s="486"/>
      <c r="F110" s="486"/>
      <c r="G110" s="486"/>
      <c r="H110" s="486"/>
      <c r="I110" s="486"/>
      <c r="J110" s="486"/>
      <c r="K110" s="486"/>
      <c r="L110" s="486"/>
      <c r="M110" s="486"/>
      <c r="N110" s="487"/>
    </row>
    <row r="111" spans="1:14" s="182" customFormat="1" ht="15.6" customHeight="1" x14ac:dyDescent="0.25">
      <c r="A111" s="488" t="s">
        <v>757</v>
      </c>
      <c r="B111" s="489" t="s">
        <v>651</v>
      </c>
      <c r="C111" s="489"/>
      <c r="D111" s="489"/>
      <c r="E111" s="489"/>
      <c r="F111" s="489"/>
      <c r="G111" s="489"/>
      <c r="H111" s="490" t="s">
        <v>648</v>
      </c>
      <c r="I111" s="491"/>
      <c r="J111" s="491"/>
      <c r="K111" s="491"/>
      <c r="L111" s="491"/>
      <c r="M111" s="492"/>
      <c r="N111" s="483">
        <f>'Planilha Orçamentária'!K54</f>
        <v>189.6</v>
      </c>
    </row>
    <row r="112" spans="1:14" s="182" customFormat="1" ht="15.6" customHeight="1" x14ac:dyDescent="0.25">
      <c r="A112" s="488"/>
      <c r="B112" s="489"/>
      <c r="C112" s="489"/>
      <c r="D112" s="489"/>
      <c r="E112" s="489"/>
      <c r="F112" s="489"/>
      <c r="G112" s="489"/>
      <c r="H112" s="493"/>
      <c r="I112" s="494"/>
      <c r="J112" s="494"/>
      <c r="K112" s="494"/>
      <c r="L112" s="494"/>
      <c r="M112" s="495"/>
      <c r="N112" s="484"/>
    </row>
    <row r="113" spans="1:14" s="182" customFormat="1" ht="15.6" customHeight="1" x14ac:dyDescent="0.25">
      <c r="A113" s="485"/>
      <c r="B113" s="486"/>
      <c r="C113" s="486"/>
      <c r="D113" s="486"/>
      <c r="E113" s="486"/>
      <c r="F113" s="486"/>
      <c r="G113" s="486"/>
      <c r="H113" s="486"/>
      <c r="I113" s="486"/>
      <c r="J113" s="486"/>
      <c r="K113" s="486"/>
      <c r="L113" s="486"/>
      <c r="M113" s="486"/>
      <c r="N113" s="487"/>
    </row>
    <row r="114" spans="1:14" s="182" customFormat="1" ht="15.6" customHeight="1" x14ac:dyDescent="0.25">
      <c r="A114" s="488" t="s">
        <v>758</v>
      </c>
      <c r="B114" s="489" t="s">
        <v>650</v>
      </c>
      <c r="C114" s="489"/>
      <c r="D114" s="489"/>
      <c r="E114" s="489"/>
      <c r="F114" s="489"/>
      <c r="G114" s="489"/>
      <c r="H114" s="490" t="s">
        <v>648</v>
      </c>
      <c r="I114" s="491"/>
      <c r="J114" s="491"/>
      <c r="K114" s="491"/>
      <c r="L114" s="491"/>
      <c r="M114" s="492"/>
      <c r="N114" s="483">
        <f>'Planilha Orçamentária'!K55</f>
        <v>311.2</v>
      </c>
    </row>
    <row r="115" spans="1:14" s="182" customFormat="1" ht="15.6" customHeight="1" x14ac:dyDescent="0.25">
      <c r="A115" s="488"/>
      <c r="B115" s="489"/>
      <c r="C115" s="489"/>
      <c r="D115" s="489"/>
      <c r="E115" s="489"/>
      <c r="F115" s="489"/>
      <c r="G115" s="489"/>
      <c r="H115" s="493"/>
      <c r="I115" s="494"/>
      <c r="J115" s="494"/>
      <c r="K115" s="494"/>
      <c r="L115" s="494"/>
      <c r="M115" s="495"/>
      <c r="N115" s="484"/>
    </row>
    <row r="116" spans="1:14" s="182" customFormat="1" ht="15.6" customHeight="1" x14ac:dyDescent="0.25">
      <c r="A116" s="206"/>
      <c r="B116" s="254"/>
      <c r="C116" s="254"/>
      <c r="D116" s="254"/>
      <c r="E116" s="254"/>
      <c r="F116" s="254"/>
      <c r="G116" s="254"/>
      <c r="H116" s="245"/>
      <c r="I116" s="245"/>
      <c r="J116" s="245"/>
      <c r="K116" s="245"/>
      <c r="L116" s="245"/>
      <c r="M116" s="245"/>
      <c r="N116" s="276"/>
    </row>
    <row r="117" spans="1:14" s="182" customFormat="1" ht="15.6" customHeight="1" x14ac:dyDescent="0.25">
      <c r="A117" s="488" t="s">
        <v>759</v>
      </c>
      <c r="B117" s="489" t="s">
        <v>163</v>
      </c>
      <c r="C117" s="489"/>
      <c r="D117" s="489"/>
      <c r="E117" s="489"/>
      <c r="F117" s="489"/>
      <c r="G117" s="489"/>
      <c r="H117" s="490" t="s">
        <v>648</v>
      </c>
      <c r="I117" s="491"/>
      <c r="J117" s="491"/>
      <c r="K117" s="491"/>
      <c r="L117" s="491"/>
      <c r="M117" s="492"/>
      <c r="N117" s="483">
        <f>'Planilha Orçamentária'!K56</f>
        <v>63.2</v>
      </c>
    </row>
    <row r="118" spans="1:14" s="182" customFormat="1" ht="15.6" customHeight="1" x14ac:dyDescent="0.25">
      <c r="A118" s="488"/>
      <c r="B118" s="489"/>
      <c r="C118" s="489"/>
      <c r="D118" s="489"/>
      <c r="E118" s="489"/>
      <c r="F118" s="489"/>
      <c r="G118" s="489"/>
      <c r="H118" s="493"/>
      <c r="I118" s="494"/>
      <c r="J118" s="494"/>
      <c r="K118" s="494"/>
      <c r="L118" s="494"/>
      <c r="M118" s="495"/>
      <c r="N118" s="484"/>
    </row>
    <row r="119" spans="1:14" s="182" customFormat="1" ht="15.6" customHeight="1" x14ac:dyDescent="0.25">
      <c r="A119" s="206"/>
      <c r="B119" s="254"/>
      <c r="C119" s="254"/>
      <c r="D119" s="254"/>
      <c r="E119" s="254"/>
      <c r="F119" s="254"/>
      <c r="G119" s="254"/>
      <c r="H119" s="245"/>
      <c r="I119" s="245"/>
      <c r="J119" s="245"/>
      <c r="K119" s="245"/>
      <c r="L119" s="245"/>
      <c r="M119" s="245"/>
      <c r="N119" s="276"/>
    </row>
    <row r="120" spans="1:14" s="182" customFormat="1" ht="15.6" customHeight="1" x14ac:dyDescent="0.25">
      <c r="A120" s="488" t="s">
        <v>760</v>
      </c>
      <c r="B120" s="489" t="s">
        <v>755</v>
      </c>
      <c r="C120" s="489"/>
      <c r="D120" s="489"/>
      <c r="E120" s="489"/>
      <c r="F120" s="489"/>
      <c r="G120" s="489"/>
      <c r="H120" s="490" t="s">
        <v>648</v>
      </c>
      <c r="I120" s="491"/>
      <c r="J120" s="491"/>
      <c r="K120" s="491"/>
      <c r="L120" s="491"/>
      <c r="M120" s="492"/>
      <c r="N120" s="483">
        <f>'Planilha Orçamentária'!K57</f>
        <v>84.4</v>
      </c>
    </row>
    <row r="121" spans="1:14" s="182" customFormat="1" ht="15.6" customHeight="1" x14ac:dyDescent="0.25">
      <c r="A121" s="488"/>
      <c r="B121" s="489"/>
      <c r="C121" s="489"/>
      <c r="D121" s="489"/>
      <c r="E121" s="489"/>
      <c r="F121" s="489"/>
      <c r="G121" s="489"/>
      <c r="H121" s="493"/>
      <c r="I121" s="494"/>
      <c r="J121" s="494"/>
      <c r="K121" s="494"/>
      <c r="L121" s="494"/>
      <c r="M121" s="495"/>
      <c r="N121" s="484"/>
    </row>
    <row r="122" spans="1:14" s="182" customFormat="1" ht="15.6" customHeight="1" x14ac:dyDescent="0.25">
      <c r="A122" s="486"/>
      <c r="B122" s="486"/>
      <c r="C122" s="486"/>
      <c r="D122" s="486"/>
      <c r="E122" s="486"/>
      <c r="F122" s="486"/>
      <c r="G122" s="486"/>
      <c r="H122" s="486"/>
      <c r="I122" s="486"/>
      <c r="J122" s="486"/>
      <c r="K122" s="486"/>
      <c r="L122" s="486"/>
      <c r="M122" s="486"/>
      <c r="N122" s="487"/>
    </row>
    <row r="123" spans="1:14" s="182" customFormat="1" ht="15.6" customHeight="1" x14ac:dyDescent="0.25">
      <c r="A123" s="638" t="s">
        <v>165</v>
      </c>
      <c r="B123" s="639"/>
      <c r="C123" s="639"/>
      <c r="D123" s="639"/>
      <c r="E123" s="639"/>
      <c r="F123" s="639"/>
      <c r="G123" s="639"/>
      <c r="H123" s="639"/>
      <c r="I123" s="639"/>
      <c r="J123" s="639"/>
      <c r="K123" s="639"/>
      <c r="L123" s="639"/>
      <c r="M123" s="639"/>
      <c r="N123" s="640"/>
    </row>
    <row r="124" spans="1:14" s="182" customFormat="1" ht="15.6" customHeight="1" x14ac:dyDescent="0.25">
      <c r="A124" s="488" t="s">
        <v>761</v>
      </c>
      <c r="B124" s="489" t="s">
        <v>664</v>
      </c>
      <c r="C124" s="489"/>
      <c r="D124" s="489"/>
      <c r="E124" s="489"/>
      <c r="F124" s="489"/>
      <c r="G124" s="489"/>
      <c r="H124" s="490" t="s">
        <v>648</v>
      </c>
      <c r="I124" s="491"/>
      <c r="J124" s="491"/>
      <c r="K124" s="491"/>
      <c r="L124" s="491"/>
      <c r="M124" s="492"/>
      <c r="N124" s="483">
        <f>'Planilha Orçamentária'!K59</f>
        <v>293.16000000000003</v>
      </c>
    </row>
    <row r="125" spans="1:14" s="182" customFormat="1" ht="28.15" customHeight="1" x14ac:dyDescent="0.25">
      <c r="A125" s="488"/>
      <c r="B125" s="489"/>
      <c r="C125" s="489"/>
      <c r="D125" s="489"/>
      <c r="E125" s="489"/>
      <c r="F125" s="489"/>
      <c r="G125" s="489"/>
      <c r="H125" s="493"/>
      <c r="I125" s="494"/>
      <c r="J125" s="494"/>
      <c r="K125" s="494"/>
      <c r="L125" s="494"/>
      <c r="M125" s="495"/>
      <c r="N125" s="484"/>
    </row>
    <row r="126" spans="1:14" s="182" customFormat="1" ht="16.5" thickBot="1" x14ac:dyDescent="0.3">
      <c r="A126" s="636"/>
      <c r="B126" s="530"/>
      <c r="C126" s="530"/>
      <c r="D126" s="530"/>
      <c r="E126" s="530"/>
      <c r="F126" s="530"/>
      <c r="G126" s="530"/>
      <c r="H126" s="530"/>
      <c r="I126" s="530"/>
      <c r="J126" s="530"/>
      <c r="K126" s="530"/>
      <c r="L126" s="530"/>
      <c r="M126" s="530"/>
      <c r="N126" s="637"/>
    </row>
    <row r="127" spans="1:14" ht="15" customHeight="1" thickBot="1" x14ac:dyDescent="0.3">
      <c r="A127" s="316" t="s">
        <v>288</v>
      </c>
      <c r="B127" s="516" t="s">
        <v>26</v>
      </c>
      <c r="C127" s="517"/>
      <c r="D127" s="517"/>
      <c r="E127" s="517"/>
      <c r="F127" s="517"/>
      <c r="G127" s="517"/>
      <c r="H127" s="517"/>
      <c r="I127" s="517"/>
      <c r="J127" s="517"/>
      <c r="K127" s="517"/>
      <c r="L127" s="517"/>
      <c r="M127" s="517"/>
      <c r="N127" s="518"/>
    </row>
    <row r="128" spans="1:14" ht="63" customHeight="1" x14ac:dyDescent="0.25">
      <c r="A128" s="308" t="s">
        <v>34</v>
      </c>
      <c r="B128" s="595" t="s">
        <v>173</v>
      </c>
      <c r="C128" s="596"/>
      <c r="D128" s="596"/>
      <c r="E128" s="596"/>
      <c r="F128" s="596"/>
      <c r="G128" s="597"/>
      <c r="H128" s="308" t="s">
        <v>8</v>
      </c>
      <c r="I128" s="320" t="s">
        <v>315</v>
      </c>
      <c r="J128" s="321" t="s">
        <v>277</v>
      </c>
      <c r="K128" s="321" t="s">
        <v>278</v>
      </c>
      <c r="L128" s="322" t="s">
        <v>279</v>
      </c>
      <c r="M128" s="321" t="s">
        <v>280</v>
      </c>
      <c r="N128" s="323" t="s">
        <v>265</v>
      </c>
    </row>
    <row r="129" spans="1:14" x14ac:dyDescent="0.25">
      <c r="A129" s="65"/>
      <c r="B129" s="136"/>
      <c r="C129" s="136"/>
      <c r="D129" s="136"/>
      <c r="E129" s="136"/>
      <c r="F129" s="136"/>
      <c r="G129" s="136"/>
      <c r="H129" s="65"/>
      <c r="I129" s="91" t="s">
        <v>317</v>
      </c>
      <c r="J129" s="65">
        <v>9.4499999999999993</v>
      </c>
      <c r="K129" s="134">
        <v>3</v>
      </c>
      <c r="L129" s="135">
        <v>4.8</v>
      </c>
      <c r="M129" s="65">
        <f>(J129*K129)-L129</f>
        <v>23.549999999999997</v>
      </c>
      <c r="N129" s="72">
        <f>M162</f>
        <v>598.56000000000006</v>
      </c>
    </row>
    <row r="130" spans="1:14" x14ac:dyDescent="0.25">
      <c r="A130" s="65"/>
      <c r="B130" s="136"/>
      <c r="C130" s="136"/>
      <c r="D130" s="136"/>
      <c r="E130" s="136"/>
      <c r="F130" s="136"/>
      <c r="G130" s="136"/>
      <c r="H130" s="65"/>
      <c r="I130" s="91" t="s">
        <v>318</v>
      </c>
      <c r="J130" s="65">
        <v>12.6</v>
      </c>
      <c r="K130" s="134">
        <v>3</v>
      </c>
      <c r="L130" s="135">
        <v>7.2</v>
      </c>
      <c r="M130" s="65">
        <f t="shared" ref="M130:M161" si="1">(J130*K130)-L130</f>
        <v>30.599999999999998</v>
      </c>
      <c r="N130" s="72"/>
    </row>
    <row r="131" spans="1:14" x14ac:dyDescent="0.25">
      <c r="A131" s="65"/>
      <c r="B131" s="136"/>
      <c r="C131" s="136"/>
      <c r="D131" s="136"/>
      <c r="E131" s="136"/>
      <c r="F131" s="136"/>
      <c r="G131" s="136"/>
      <c r="H131" s="65"/>
      <c r="I131" s="91" t="s">
        <v>319</v>
      </c>
      <c r="J131" s="65">
        <v>23.05</v>
      </c>
      <c r="K131" s="134">
        <v>3</v>
      </c>
      <c r="L131" s="135">
        <v>6.51</v>
      </c>
      <c r="M131" s="65">
        <f t="shared" si="1"/>
        <v>62.640000000000008</v>
      </c>
      <c r="N131" s="72"/>
    </row>
    <row r="132" spans="1:14" x14ac:dyDescent="0.25">
      <c r="A132" s="65"/>
      <c r="B132" s="136"/>
      <c r="C132" s="136"/>
      <c r="D132" s="136"/>
      <c r="E132" s="136"/>
      <c r="F132" s="136"/>
      <c r="G132" s="136"/>
      <c r="H132" s="65"/>
      <c r="I132" s="91" t="s">
        <v>320</v>
      </c>
      <c r="J132" s="65">
        <v>5.65</v>
      </c>
      <c r="K132" s="134">
        <v>3</v>
      </c>
      <c r="L132" s="135">
        <v>1.68</v>
      </c>
      <c r="M132" s="65">
        <f t="shared" si="1"/>
        <v>15.270000000000003</v>
      </c>
      <c r="N132" s="72"/>
    </row>
    <row r="133" spans="1:14" x14ac:dyDescent="0.25">
      <c r="A133" s="65"/>
      <c r="B133" s="136"/>
      <c r="C133" s="136"/>
      <c r="D133" s="136"/>
      <c r="E133" s="136"/>
      <c r="F133" s="136"/>
      <c r="G133" s="136"/>
      <c r="H133" s="65"/>
      <c r="I133" s="91" t="s">
        <v>321</v>
      </c>
      <c r="J133" s="65">
        <v>2.4</v>
      </c>
      <c r="K133" s="134">
        <v>3</v>
      </c>
      <c r="L133" s="135">
        <v>1.68</v>
      </c>
      <c r="M133" s="65">
        <f t="shared" si="1"/>
        <v>5.52</v>
      </c>
      <c r="N133" s="72"/>
    </row>
    <row r="134" spans="1:14" x14ac:dyDescent="0.25">
      <c r="A134" s="65"/>
      <c r="B134" s="136"/>
      <c r="C134" s="136"/>
      <c r="D134" s="136"/>
      <c r="E134" s="136"/>
      <c r="F134" s="136"/>
      <c r="G134" s="136"/>
      <c r="H134" s="65"/>
      <c r="I134" s="91" t="s">
        <v>322</v>
      </c>
      <c r="J134" s="65">
        <v>2.0499999999999998</v>
      </c>
      <c r="K134" s="134">
        <v>3</v>
      </c>
      <c r="L134" s="135"/>
      <c r="M134" s="65">
        <f t="shared" si="1"/>
        <v>6.1499999999999995</v>
      </c>
      <c r="N134" s="72"/>
    </row>
    <row r="135" spans="1:14" x14ac:dyDescent="0.25">
      <c r="A135" s="65"/>
      <c r="B135" s="136"/>
      <c r="C135" s="136"/>
      <c r="D135" s="136"/>
      <c r="E135" s="136"/>
      <c r="F135" s="136"/>
      <c r="G135" s="136"/>
      <c r="H135" s="65"/>
      <c r="I135" s="91" t="s">
        <v>323</v>
      </c>
      <c r="J135" s="65">
        <v>7.4</v>
      </c>
      <c r="K135" s="134">
        <v>3</v>
      </c>
      <c r="L135" s="135">
        <v>1.68</v>
      </c>
      <c r="M135" s="65">
        <f t="shared" si="1"/>
        <v>20.520000000000003</v>
      </c>
      <c r="N135" s="72"/>
    </row>
    <row r="136" spans="1:14" x14ac:dyDescent="0.25">
      <c r="A136" s="65"/>
      <c r="B136" s="136"/>
      <c r="C136" s="136"/>
      <c r="D136" s="136"/>
      <c r="E136" s="136"/>
      <c r="F136" s="136"/>
      <c r="G136" s="136"/>
      <c r="H136" s="65"/>
      <c r="I136" s="91" t="s">
        <v>324</v>
      </c>
      <c r="J136" s="65">
        <v>15.35</v>
      </c>
      <c r="K136" s="134">
        <v>3</v>
      </c>
      <c r="L136" s="135">
        <v>12.68</v>
      </c>
      <c r="M136" s="65">
        <f t="shared" si="1"/>
        <v>33.369999999999997</v>
      </c>
      <c r="N136" s="72"/>
    </row>
    <row r="137" spans="1:14" x14ac:dyDescent="0.25">
      <c r="A137" s="65"/>
      <c r="B137" s="136"/>
      <c r="C137" s="136"/>
      <c r="D137" s="136"/>
      <c r="E137" s="136"/>
      <c r="F137" s="136"/>
      <c r="G137" s="136"/>
      <c r="H137" s="65"/>
      <c r="I137" s="91" t="s">
        <v>325</v>
      </c>
      <c r="J137" s="65">
        <v>2.15</v>
      </c>
      <c r="K137" s="134">
        <v>3</v>
      </c>
      <c r="L137" s="135">
        <v>0.8</v>
      </c>
      <c r="M137" s="65">
        <f t="shared" si="1"/>
        <v>5.6499999999999995</v>
      </c>
      <c r="N137" s="72"/>
    </row>
    <row r="138" spans="1:14" x14ac:dyDescent="0.25">
      <c r="A138" s="65"/>
      <c r="B138" s="136"/>
      <c r="C138" s="136"/>
      <c r="D138" s="136"/>
      <c r="E138" s="136"/>
      <c r="F138" s="136"/>
      <c r="G138" s="136"/>
      <c r="H138" s="65"/>
      <c r="I138" s="91" t="s">
        <v>326</v>
      </c>
      <c r="J138" s="65">
        <v>5.25</v>
      </c>
      <c r="K138" s="134">
        <v>3</v>
      </c>
      <c r="L138" s="135">
        <v>3.6</v>
      </c>
      <c r="M138" s="65">
        <f t="shared" si="1"/>
        <v>12.15</v>
      </c>
      <c r="N138" s="72"/>
    </row>
    <row r="139" spans="1:14" x14ac:dyDescent="0.25">
      <c r="A139" s="65"/>
      <c r="B139" s="136"/>
      <c r="C139" s="136"/>
      <c r="D139" s="136"/>
      <c r="E139" s="136"/>
      <c r="F139" s="136"/>
      <c r="G139" s="136"/>
      <c r="H139" s="65"/>
      <c r="I139" s="91" t="s">
        <v>327</v>
      </c>
      <c r="J139" s="65">
        <v>2.35</v>
      </c>
      <c r="K139" s="134">
        <v>3</v>
      </c>
      <c r="L139" s="135"/>
      <c r="M139" s="65">
        <f t="shared" si="1"/>
        <v>7.0500000000000007</v>
      </c>
      <c r="N139" s="72"/>
    </row>
    <row r="140" spans="1:14" x14ac:dyDescent="0.25">
      <c r="A140" s="65"/>
      <c r="B140" s="136"/>
      <c r="C140" s="136"/>
      <c r="D140" s="136"/>
      <c r="E140" s="136"/>
      <c r="F140" s="136"/>
      <c r="G140" s="136"/>
      <c r="H140" s="65"/>
      <c r="I140" s="91" t="s">
        <v>328</v>
      </c>
      <c r="J140" s="65">
        <v>2.4</v>
      </c>
      <c r="K140" s="134">
        <v>3</v>
      </c>
      <c r="L140" s="135">
        <v>2.48</v>
      </c>
      <c r="M140" s="65">
        <f t="shared" si="1"/>
        <v>4.7199999999999989</v>
      </c>
      <c r="N140" s="72"/>
    </row>
    <row r="141" spans="1:14" x14ac:dyDescent="0.25">
      <c r="A141" s="65"/>
      <c r="B141" s="136"/>
      <c r="C141" s="136"/>
      <c r="D141" s="136"/>
      <c r="E141" s="136"/>
      <c r="F141" s="136"/>
      <c r="G141" s="136"/>
      <c r="H141" s="65"/>
      <c r="I141" s="91" t="s">
        <v>329</v>
      </c>
      <c r="J141" s="65">
        <v>2.0499999999999998</v>
      </c>
      <c r="K141" s="134">
        <v>3</v>
      </c>
      <c r="L141" s="135"/>
      <c r="M141" s="65">
        <f t="shared" si="1"/>
        <v>6.1499999999999995</v>
      </c>
      <c r="N141" s="72"/>
    </row>
    <row r="142" spans="1:14" x14ac:dyDescent="0.25">
      <c r="A142" s="65"/>
      <c r="B142" s="136"/>
      <c r="C142" s="136"/>
      <c r="D142" s="136"/>
      <c r="E142" s="136"/>
      <c r="F142" s="136"/>
      <c r="G142" s="136"/>
      <c r="H142" s="65"/>
      <c r="I142" s="91" t="s">
        <v>330</v>
      </c>
      <c r="J142" s="65">
        <v>3.8</v>
      </c>
      <c r="K142" s="134">
        <v>3</v>
      </c>
      <c r="L142" s="135">
        <v>2.4</v>
      </c>
      <c r="M142" s="65">
        <f t="shared" si="1"/>
        <v>8.9999999999999982</v>
      </c>
      <c r="N142" s="72"/>
    </row>
    <row r="143" spans="1:14" x14ac:dyDescent="0.25">
      <c r="A143" s="65"/>
      <c r="B143" s="136"/>
      <c r="C143" s="136"/>
      <c r="D143" s="136"/>
      <c r="E143" s="136"/>
      <c r="F143" s="136"/>
      <c r="G143" s="136"/>
      <c r="H143" s="65"/>
      <c r="I143" s="91" t="s">
        <v>331</v>
      </c>
      <c r="J143" s="65">
        <v>3.8</v>
      </c>
      <c r="K143" s="134">
        <v>3</v>
      </c>
      <c r="L143" s="135"/>
      <c r="M143" s="65">
        <f t="shared" si="1"/>
        <v>11.399999999999999</v>
      </c>
      <c r="N143" s="72"/>
    </row>
    <row r="144" spans="1:14" ht="15.6" customHeight="1" x14ac:dyDescent="0.25">
      <c r="A144" s="50"/>
      <c r="B144" s="50"/>
      <c r="C144" s="50"/>
      <c r="D144" s="50"/>
      <c r="E144" s="50"/>
      <c r="F144" s="50"/>
      <c r="G144" s="50"/>
      <c r="H144" s="50"/>
      <c r="I144" s="91" t="s">
        <v>332</v>
      </c>
      <c r="J144" s="65">
        <v>3.8</v>
      </c>
      <c r="K144" s="134">
        <v>3</v>
      </c>
      <c r="L144" s="54"/>
      <c r="M144" s="65">
        <f t="shared" si="1"/>
        <v>11.399999999999999</v>
      </c>
      <c r="N144" s="54"/>
    </row>
    <row r="145" spans="1:14" ht="15.6" customHeight="1" x14ac:dyDescent="0.25">
      <c r="A145" s="50"/>
      <c r="B145" s="50"/>
      <c r="C145" s="50"/>
      <c r="D145" s="50"/>
      <c r="E145" s="50"/>
      <c r="F145" s="50"/>
      <c r="G145" s="50"/>
      <c r="H145" s="50"/>
      <c r="I145" s="91" t="s">
        <v>358</v>
      </c>
      <c r="J145" s="65">
        <v>3.8</v>
      </c>
      <c r="K145" s="134">
        <v>3</v>
      </c>
      <c r="L145" s="54"/>
      <c r="M145" s="65">
        <f t="shared" si="1"/>
        <v>11.399999999999999</v>
      </c>
      <c r="N145" s="54"/>
    </row>
    <row r="146" spans="1:14" ht="15.6" customHeight="1" x14ac:dyDescent="0.25">
      <c r="A146" s="50"/>
      <c r="B146" s="50"/>
      <c r="C146" s="50"/>
      <c r="D146" s="50"/>
      <c r="E146" s="50"/>
      <c r="F146" s="50"/>
      <c r="G146" s="50"/>
      <c r="H146" s="50"/>
      <c r="I146" s="91" t="s">
        <v>359</v>
      </c>
      <c r="J146" s="65">
        <v>6.75</v>
      </c>
      <c r="K146" s="134">
        <v>3</v>
      </c>
      <c r="L146" s="54">
        <v>3.15</v>
      </c>
      <c r="M146" s="65">
        <f t="shared" si="1"/>
        <v>17.100000000000001</v>
      </c>
      <c r="N146" s="54"/>
    </row>
    <row r="147" spans="1:14" ht="15.6" customHeight="1" x14ac:dyDescent="0.25">
      <c r="A147" s="50"/>
      <c r="B147" s="50"/>
      <c r="C147" s="50"/>
      <c r="D147" s="50"/>
      <c r="E147" s="50"/>
      <c r="F147" s="50"/>
      <c r="G147" s="50"/>
      <c r="H147" s="50"/>
      <c r="I147" s="91" t="s">
        <v>360</v>
      </c>
      <c r="J147" s="65">
        <v>6.75</v>
      </c>
      <c r="K147" s="134">
        <v>3</v>
      </c>
      <c r="L147" s="54"/>
      <c r="M147" s="65">
        <f t="shared" si="1"/>
        <v>20.25</v>
      </c>
      <c r="N147" s="54"/>
    </row>
    <row r="148" spans="1:14" ht="15.6" customHeight="1" x14ac:dyDescent="0.25">
      <c r="A148" s="50"/>
      <c r="B148" s="50"/>
      <c r="C148" s="50"/>
      <c r="D148" s="50"/>
      <c r="E148" s="50"/>
      <c r="F148" s="50"/>
      <c r="G148" s="50"/>
      <c r="H148" s="50"/>
      <c r="I148" s="91" t="s">
        <v>361</v>
      </c>
      <c r="J148" s="54">
        <v>5.15</v>
      </c>
      <c r="K148" s="134">
        <v>3</v>
      </c>
      <c r="L148" s="54">
        <v>6</v>
      </c>
      <c r="M148" s="65">
        <f t="shared" si="1"/>
        <v>9.4500000000000011</v>
      </c>
      <c r="N148" s="54"/>
    </row>
    <row r="149" spans="1:14" x14ac:dyDescent="0.25">
      <c r="A149" s="45"/>
      <c r="B149" s="45"/>
      <c r="C149" s="45"/>
      <c r="D149" s="45"/>
      <c r="E149" s="45"/>
      <c r="F149" s="45"/>
      <c r="G149" s="45"/>
      <c r="H149" s="45"/>
      <c r="I149" s="91" t="s">
        <v>362</v>
      </c>
      <c r="J149" s="49">
        <v>3.8</v>
      </c>
      <c r="K149" s="134">
        <v>3</v>
      </c>
      <c r="L149" s="49"/>
      <c r="M149" s="65">
        <f t="shared" si="1"/>
        <v>11.399999999999999</v>
      </c>
      <c r="N149" s="54"/>
    </row>
    <row r="150" spans="1:14" x14ac:dyDescent="0.25">
      <c r="A150" s="45"/>
      <c r="B150" s="45"/>
      <c r="C150" s="45"/>
      <c r="D150" s="45"/>
      <c r="E150" s="45"/>
      <c r="F150" s="45"/>
      <c r="G150" s="45"/>
      <c r="H150" s="45"/>
      <c r="I150" s="91" t="s">
        <v>363</v>
      </c>
      <c r="J150" s="49">
        <v>3.8</v>
      </c>
      <c r="K150" s="134">
        <v>3</v>
      </c>
      <c r="L150" s="49"/>
      <c r="M150" s="65">
        <f t="shared" si="1"/>
        <v>11.399999999999999</v>
      </c>
      <c r="N150" s="74"/>
    </row>
    <row r="151" spans="1:14" x14ac:dyDescent="0.25">
      <c r="A151" s="45"/>
      <c r="B151" s="45"/>
      <c r="C151" s="45"/>
      <c r="D151" s="45"/>
      <c r="E151" s="45"/>
      <c r="F151" s="45"/>
      <c r="G151" s="45"/>
      <c r="H151" s="45"/>
      <c r="I151" s="91" t="s">
        <v>364</v>
      </c>
      <c r="J151" s="54">
        <v>3.8</v>
      </c>
      <c r="K151" s="134">
        <v>3</v>
      </c>
      <c r="L151" s="49">
        <v>1.68</v>
      </c>
      <c r="M151" s="65">
        <f t="shared" si="1"/>
        <v>9.7199999999999989</v>
      </c>
      <c r="N151" s="74"/>
    </row>
    <row r="152" spans="1:14" x14ac:dyDescent="0.25">
      <c r="A152" s="46"/>
      <c r="B152" s="46"/>
      <c r="C152" s="46"/>
      <c r="D152" s="46"/>
      <c r="E152" s="46"/>
      <c r="F152" s="46"/>
      <c r="G152" s="46"/>
      <c r="H152" s="46"/>
      <c r="I152" s="91" t="s">
        <v>365</v>
      </c>
      <c r="J152" s="54">
        <v>3.8</v>
      </c>
      <c r="K152" s="134">
        <v>3</v>
      </c>
      <c r="L152" s="49">
        <v>1.68</v>
      </c>
      <c r="M152" s="65">
        <f t="shared" si="1"/>
        <v>9.7199999999999989</v>
      </c>
      <c r="N152" s="74"/>
    </row>
    <row r="153" spans="1:14" x14ac:dyDescent="0.25">
      <c r="A153" s="46"/>
      <c r="B153" s="46"/>
      <c r="C153" s="46"/>
      <c r="D153" s="46"/>
      <c r="E153" s="46"/>
      <c r="F153" s="46"/>
      <c r="G153" s="46"/>
      <c r="H153" s="46"/>
      <c r="I153" s="91" t="s">
        <v>366</v>
      </c>
      <c r="J153" s="54">
        <v>7.3</v>
      </c>
      <c r="K153" s="134">
        <v>3</v>
      </c>
      <c r="L153" s="49">
        <v>1.68</v>
      </c>
      <c r="M153" s="65">
        <f t="shared" si="1"/>
        <v>20.22</v>
      </c>
      <c r="N153" s="74"/>
    </row>
    <row r="154" spans="1:14" x14ac:dyDescent="0.25">
      <c r="A154" s="46"/>
      <c r="B154" s="46"/>
      <c r="C154" s="46"/>
      <c r="D154" s="46"/>
      <c r="E154" s="46"/>
      <c r="F154" s="46"/>
      <c r="G154" s="46"/>
      <c r="H154" s="46"/>
      <c r="I154" s="91" t="s">
        <v>367</v>
      </c>
      <c r="J154" s="54">
        <v>5.7</v>
      </c>
      <c r="K154" s="134">
        <v>3</v>
      </c>
      <c r="L154" s="49">
        <v>3.15</v>
      </c>
      <c r="M154" s="65">
        <f t="shared" si="1"/>
        <v>13.950000000000001</v>
      </c>
      <c r="N154" s="74"/>
    </row>
    <row r="155" spans="1:14" x14ac:dyDescent="0.25">
      <c r="A155" s="46"/>
      <c r="B155" s="46"/>
      <c r="C155" s="46"/>
      <c r="D155" s="46"/>
      <c r="E155" s="46"/>
      <c r="F155" s="46"/>
      <c r="G155" s="46"/>
      <c r="H155" s="46"/>
      <c r="I155" s="91" t="s">
        <v>368</v>
      </c>
      <c r="J155" s="54">
        <v>3.45</v>
      </c>
      <c r="K155" s="134">
        <v>3</v>
      </c>
      <c r="L155" s="49">
        <v>4.08</v>
      </c>
      <c r="M155" s="65">
        <f t="shared" si="1"/>
        <v>6.2700000000000014</v>
      </c>
      <c r="N155" s="74"/>
    </row>
    <row r="156" spans="1:14" x14ac:dyDescent="0.25">
      <c r="A156" s="46"/>
      <c r="B156" s="46"/>
      <c r="C156" s="46"/>
      <c r="D156" s="46"/>
      <c r="E156" s="46"/>
      <c r="F156" s="46"/>
      <c r="G156" s="46"/>
      <c r="H156" s="46"/>
      <c r="I156" s="91" t="s">
        <v>369</v>
      </c>
      <c r="J156" s="54">
        <v>5.7</v>
      </c>
      <c r="K156" s="134">
        <v>3</v>
      </c>
      <c r="L156" s="49">
        <v>3.6</v>
      </c>
      <c r="M156" s="65">
        <f t="shared" si="1"/>
        <v>13.500000000000002</v>
      </c>
      <c r="N156" s="74"/>
    </row>
    <row r="157" spans="1:14" x14ac:dyDescent="0.25">
      <c r="A157" s="46"/>
      <c r="B157" s="46"/>
      <c r="C157" s="46"/>
      <c r="D157" s="46"/>
      <c r="E157" s="46"/>
      <c r="F157" s="46"/>
      <c r="G157" s="46"/>
      <c r="H157" s="46"/>
      <c r="I157" s="91" t="s">
        <v>370</v>
      </c>
      <c r="J157" s="54">
        <v>3.8</v>
      </c>
      <c r="K157" s="134">
        <v>3</v>
      </c>
      <c r="L157" s="49">
        <v>1.2</v>
      </c>
      <c r="M157" s="65">
        <f t="shared" si="1"/>
        <v>10.199999999999999</v>
      </c>
      <c r="N157" s="74"/>
    </row>
    <row r="158" spans="1:14" x14ac:dyDescent="0.25">
      <c r="A158" s="46"/>
      <c r="B158" s="46"/>
      <c r="C158" s="46"/>
      <c r="D158" s="46"/>
      <c r="E158" s="46"/>
      <c r="F158" s="46"/>
      <c r="G158" s="46"/>
      <c r="H158" s="46"/>
      <c r="I158" s="91" t="s">
        <v>371</v>
      </c>
      <c r="J158" s="54">
        <v>3.8</v>
      </c>
      <c r="K158" s="134">
        <v>3</v>
      </c>
      <c r="L158" s="49">
        <v>1.68</v>
      </c>
      <c r="M158" s="65">
        <f t="shared" si="1"/>
        <v>9.7199999999999989</v>
      </c>
      <c r="N158" s="74"/>
    </row>
    <row r="159" spans="1:14" x14ac:dyDescent="0.25">
      <c r="A159" s="46"/>
      <c r="B159" s="46"/>
      <c r="C159" s="46"/>
      <c r="D159" s="46"/>
      <c r="E159" s="46"/>
      <c r="F159" s="46"/>
      <c r="G159" s="46"/>
      <c r="H159" s="46"/>
      <c r="I159" s="91" t="s">
        <v>372</v>
      </c>
      <c r="J159" s="54">
        <v>3.8</v>
      </c>
      <c r="K159" s="134">
        <v>3</v>
      </c>
      <c r="L159" s="49">
        <v>1.68</v>
      </c>
      <c r="M159" s="65">
        <f t="shared" si="1"/>
        <v>9.7199999999999989</v>
      </c>
      <c r="N159" s="74"/>
    </row>
    <row r="160" spans="1:14" x14ac:dyDescent="0.25">
      <c r="A160" s="46"/>
      <c r="B160" s="46"/>
      <c r="C160" s="46"/>
      <c r="D160" s="46"/>
      <c r="E160" s="46"/>
      <c r="F160" s="46"/>
      <c r="G160" s="46"/>
      <c r="H160" s="46"/>
      <c r="I160" s="91" t="s">
        <v>373</v>
      </c>
      <c r="J160" s="54">
        <v>3.8</v>
      </c>
      <c r="K160" s="134">
        <v>3</v>
      </c>
      <c r="L160" s="49">
        <v>1.2</v>
      </c>
      <c r="M160" s="54">
        <f t="shared" si="1"/>
        <v>10.199999999999999</v>
      </c>
      <c r="N160" s="74"/>
    </row>
    <row r="161" spans="1:14" x14ac:dyDescent="0.25">
      <c r="A161" s="46"/>
      <c r="B161" s="46"/>
      <c r="C161" s="46"/>
      <c r="D161" s="46"/>
      <c r="E161" s="46"/>
      <c r="F161" s="46"/>
      <c r="G161" s="46"/>
      <c r="H161" s="46"/>
      <c r="I161" s="91" t="s">
        <v>374</v>
      </c>
      <c r="J161" s="54">
        <v>34.799999999999997</v>
      </c>
      <c r="K161" s="134">
        <v>4</v>
      </c>
      <c r="L161" s="49"/>
      <c r="M161" s="54">
        <f t="shared" si="1"/>
        <v>139.19999999999999</v>
      </c>
      <c r="N161" s="74"/>
    </row>
    <row r="162" spans="1:14" x14ac:dyDescent="0.25">
      <c r="A162" s="46"/>
      <c r="B162" s="46"/>
      <c r="C162" s="46"/>
      <c r="D162" s="46"/>
      <c r="E162" s="46"/>
      <c r="F162" s="46"/>
      <c r="G162" s="46"/>
      <c r="H162" s="46"/>
      <c r="I162" s="49"/>
      <c r="J162" s="54"/>
      <c r="K162" s="134"/>
      <c r="L162" s="49"/>
      <c r="M162" s="112">
        <f>SUM(M129:M161)</f>
        <v>598.56000000000006</v>
      </c>
      <c r="N162" s="74"/>
    </row>
    <row r="163" spans="1:14" x14ac:dyDescent="0.25">
      <c r="A163" s="528"/>
      <c r="B163" s="486"/>
      <c r="C163" s="486"/>
      <c r="D163" s="486"/>
      <c r="E163" s="486"/>
      <c r="F163" s="486"/>
      <c r="G163" s="486"/>
      <c r="H163" s="486"/>
      <c r="I163" s="486"/>
      <c r="J163" s="486"/>
      <c r="K163" s="486"/>
      <c r="L163" s="486"/>
      <c r="M163" s="486"/>
      <c r="N163" s="487"/>
    </row>
    <row r="164" spans="1:14" ht="57" x14ac:dyDescent="0.25">
      <c r="A164" s="65" t="s">
        <v>35</v>
      </c>
      <c r="B164" s="584" t="s">
        <v>30</v>
      </c>
      <c r="C164" s="585"/>
      <c r="D164" s="585"/>
      <c r="E164" s="585"/>
      <c r="F164" s="585"/>
      <c r="G164" s="586"/>
      <c r="H164" s="65" t="s">
        <v>8</v>
      </c>
      <c r="I164" s="69" t="s">
        <v>315</v>
      </c>
      <c r="J164" s="70" t="s">
        <v>277</v>
      </c>
      <c r="K164" s="70" t="s">
        <v>278</v>
      </c>
      <c r="L164" s="71" t="s">
        <v>279</v>
      </c>
      <c r="M164" s="70" t="s">
        <v>280</v>
      </c>
      <c r="N164" s="72" t="s">
        <v>265</v>
      </c>
    </row>
    <row r="165" spans="1:14" x14ac:dyDescent="0.25">
      <c r="A165" s="46"/>
      <c r="B165" s="46"/>
      <c r="C165" s="46"/>
      <c r="D165" s="46"/>
      <c r="E165" s="46"/>
      <c r="F165" s="46"/>
      <c r="G165" s="46"/>
      <c r="H165" s="46"/>
      <c r="I165" s="587" t="s">
        <v>333</v>
      </c>
      <c r="J165" s="54">
        <v>40</v>
      </c>
      <c r="K165" s="134">
        <v>3</v>
      </c>
      <c r="L165" s="49"/>
      <c r="M165" s="54">
        <f t="shared" ref="M165:M168" si="2">(J165*K165)-L165</f>
        <v>120</v>
      </c>
      <c r="N165" s="137">
        <f>M169</f>
        <v>348.3</v>
      </c>
    </row>
    <row r="166" spans="1:14" x14ac:dyDescent="0.25">
      <c r="A166" s="46"/>
      <c r="B166" s="46"/>
      <c r="C166" s="46"/>
      <c r="D166" s="46"/>
      <c r="E166" s="46"/>
      <c r="F166" s="46"/>
      <c r="G166" s="46"/>
      <c r="H166" s="46"/>
      <c r="I166" s="588"/>
      <c r="J166" s="54">
        <v>40</v>
      </c>
      <c r="K166" s="134">
        <v>3</v>
      </c>
      <c r="L166" s="49"/>
      <c r="M166" s="54">
        <f t="shared" si="2"/>
        <v>120</v>
      </c>
      <c r="N166" s="74"/>
    </row>
    <row r="167" spans="1:14" x14ac:dyDescent="0.25">
      <c r="A167" s="46"/>
      <c r="B167" s="46"/>
      <c r="C167" s="46"/>
      <c r="D167" s="46"/>
      <c r="E167" s="46"/>
      <c r="F167" s="46"/>
      <c r="G167" s="46"/>
      <c r="H167" s="46"/>
      <c r="I167" s="588"/>
      <c r="J167" s="54">
        <v>20</v>
      </c>
      <c r="K167" s="134">
        <v>3</v>
      </c>
      <c r="L167" s="49">
        <v>11.7</v>
      </c>
      <c r="M167" s="54">
        <f t="shared" si="2"/>
        <v>48.3</v>
      </c>
      <c r="N167" s="74"/>
    </row>
    <row r="168" spans="1:14" x14ac:dyDescent="0.25">
      <c r="A168" s="46"/>
      <c r="B168" s="46"/>
      <c r="C168" s="46"/>
      <c r="D168" s="46"/>
      <c r="E168" s="46"/>
      <c r="F168" s="46"/>
      <c r="G168" s="46"/>
      <c r="H168" s="46"/>
      <c r="I168" s="589"/>
      <c r="J168" s="54">
        <v>20</v>
      </c>
      <c r="K168" s="134">
        <v>3</v>
      </c>
      <c r="L168" s="49"/>
      <c r="M168" s="54">
        <f t="shared" si="2"/>
        <v>60</v>
      </c>
      <c r="N168" s="74"/>
    </row>
    <row r="169" spans="1:14" x14ac:dyDescent="0.25">
      <c r="A169" s="46"/>
      <c r="B169" s="46"/>
      <c r="C169" s="46"/>
      <c r="D169" s="46"/>
      <c r="E169" s="46"/>
      <c r="F169" s="46"/>
      <c r="G169" s="46"/>
      <c r="H169" s="46"/>
      <c r="I169" s="49"/>
      <c r="J169" s="54"/>
      <c r="K169" s="134"/>
      <c r="L169" s="49"/>
      <c r="M169" s="112">
        <f>SUM(M165:M168)</f>
        <v>348.3</v>
      </c>
      <c r="N169" s="74"/>
    </row>
    <row r="170" spans="1:14" x14ac:dyDescent="0.25">
      <c r="A170" s="528"/>
      <c r="B170" s="486"/>
      <c r="C170" s="486"/>
      <c r="D170" s="486"/>
      <c r="E170" s="486"/>
      <c r="F170" s="486"/>
      <c r="G170" s="486"/>
      <c r="H170" s="486"/>
      <c r="I170" s="486"/>
      <c r="J170" s="486"/>
      <c r="K170" s="486"/>
      <c r="L170" s="486"/>
      <c r="M170" s="486"/>
      <c r="N170" s="487"/>
    </row>
    <row r="171" spans="1:14" ht="36.6" customHeight="1" x14ac:dyDescent="0.25">
      <c r="A171" s="171" t="s">
        <v>126</v>
      </c>
      <c r="B171" s="584" t="s">
        <v>31</v>
      </c>
      <c r="C171" s="585"/>
      <c r="D171" s="585"/>
      <c r="E171" s="585"/>
      <c r="F171" s="585"/>
      <c r="G171" s="586"/>
      <c r="H171" s="65" t="s">
        <v>32</v>
      </c>
      <c r="I171" s="50"/>
      <c r="J171" s="133" t="s">
        <v>315</v>
      </c>
      <c r="K171" s="71" t="s">
        <v>334</v>
      </c>
      <c r="L171" s="71" t="s">
        <v>342</v>
      </c>
      <c r="M171" s="70" t="s">
        <v>285</v>
      </c>
      <c r="N171" s="72" t="s">
        <v>265</v>
      </c>
    </row>
    <row r="172" spans="1:14" x14ac:dyDescent="0.25">
      <c r="A172" s="46"/>
      <c r="B172" s="66"/>
      <c r="C172" s="67"/>
      <c r="D172" s="67"/>
      <c r="E172" s="67"/>
      <c r="F172" s="67"/>
      <c r="G172" s="68"/>
      <c r="H172" s="65"/>
      <c r="I172" s="50"/>
      <c r="J172" s="91" t="s">
        <v>286</v>
      </c>
      <c r="K172" s="65">
        <v>1.2</v>
      </c>
      <c r="L172" s="50"/>
      <c r="M172" s="65">
        <v>12</v>
      </c>
      <c r="N172" s="112">
        <f>K172*M172</f>
        <v>14.399999999999999</v>
      </c>
    </row>
    <row r="173" spans="1:14" x14ac:dyDescent="0.25">
      <c r="A173" s="46"/>
      <c r="B173" s="66"/>
      <c r="C173" s="67"/>
      <c r="D173" s="67"/>
      <c r="E173" s="67"/>
      <c r="F173" s="67"/>
      <c r="G173" s="68"/>
      <c r="H173" s="65"/>
      <c r="I173" s="133"/>
      <c r="J173" s="65" t="s">
        <v>287</v>
      </c>
      <c r="K173" s="49">
        <v>1.9</v>
      </c>
      <c r="L173" s="50"/>
      <c r="M173" s="65">
        <v>3</v>
      </c>
      <c r="N173" s="112">
        <f>K173*M173</f>
        <v>5.6999999999999993</v>
      </c>
    </row>
    <row r="174" spans="1:14" x14ac:dyDescent="0.25">
      <c r="A174" s="46"/>
      <c r="B174" s="66"/>
      <c r="C174" s="67"/>
      <c r="D174" s="67"/>
      <c r="E174" s="67"/>
      <c r="F174" s="67"/>
      <c r="G174" s="68"/>
      <c r="H174" s="65"/>
      <c r="I174" s="133"/>
      <c r="J174" s="65" t="s">
        <v>335</v>
      </c>
      <c r="K174" s="49">
        <v>2.4</v>
      </c>
      <c r="L174" s="50"/>
      <c r="M174" s="54">
        <v>1</v>
      </c>
      <c r="N174" s="112">
        <f t="shared" ref="N174:N175" si="3">K174*M174</f>
        <v>2.4</v>
      </c>
    </row>
    <row r="175" spans="1:14" x14ac:dyDescent="0.25">
      <c r="A175" s="46"/>
      <c r="B175" s="66"/>
      <c r="C175" s="67"/>
      <c r="D175" s="67"/>
      <c r="E175" s="67"/>
      <c r="F175" s="67"/>
      <c r="G175" s="68"/>
      <c r="H175" s="65"/>
      <c r="I175" s="133"/>
      <c r="J175" s="65" t="s">
        <v>343</v>
      </c>
      <c r="K175" s="49">
        <v>1.3</v>
      </c>
      <c r="L175" s="50"/>
      <c r="M175" s="54">
        <v>2</v>
      </c>
      <c r="N175" s="112">
        <f t="shared" si="3"/>
        <v>2.6</v>
      </c>
    </row>
    <row r="176" spans="1:14" x14ac:dyDescent="0.25">
      <c r="A176" s="46"/>
      <c r="B176" s="66"/>
      <c r="C176" s="67"/>
      <c r="D176" s="67"/>
      <c r="E176" s="67"/>
      <c r="F176" s="67"/>
      <c r="G176" s="68"/>
      <c r="H176" s="65"/>
      <c r="I176" s="133"/>
      <c r="J176" s="65" t="s">
        <v>336</v>
      </c>
      <c r="K176" s="49">
        <v>1.4</v>
      </c>
      <c r="L176" s="49">
        <v>2</v>
      </c>
      <c r="M176" s="54">
        <v>3</v>
      </c>
      <c r="N176" s="112">
        <f>K176*M176*L176</f>
        <v>8.3999999999999986</v>
      </c>
    </row>
    <row r="177" spans="1:14" x14ac:dyDescent="0.25">
      <c r="A177" s="46"/>
      <c r="B177" s="66"/>
      <c r="C177" s="67"/>
      <c r="D177" s="67"/>
      <c r="E177" s="67"/>
      <c r="F177" s="67"/>
      <c r="G177" s="68"/>
      <c r="H177" s="65"/>
      <c r="I177" s="133"/>
      <c r="J177" s="65" t="s">
        <v>337</v>
      </c>
      <c r="K177" s="49">
        <v>1.9</v>
      </c>
      <c r="L177" s="49">
        <v>2</v>
      </c>
      <c r="M177" s="54">
        <v>4</v>
      </c>
      <c r="N177" s="112">
        <f t="shared" ref="N177:N181" si="4">K177*M177*L177</f>
        <v>15.2</v>
      </c>
    </row>
    <row r="178" spans="1:14" x14ac:dyDescent="0.25">
      <c r="A178" s="46"/>
      <c r="B178" s="66"/>
      <c r="C178" s="67"/>
      <c r="D178" s="67"/>
      <c r="E178" s="67"/>
      <c r="F178" s="67"/>
      <c r="G178" s="68"/>
      <c r="H178" s="65"/>
      <c r="I178" s="133"/>
      <c r="J178" s="65" t="s">
        <v>338</v>
      </c>
      <c r="K178" s="49">
        <v>1.4</v>
      </c>
      <c r="L178" s="49">
        <v>2</v>
      </c>
      <c r="M178" s="54">
        <v>10</v>
      </c>
      <c r="N178" s="112">
        <f t="shared" si="4"/>
        <v>28</v>
      </c>
    </row>
    <row r="179" spans="1:14" x14ac:dyDescent="0.25">
      <c r="A179" s="46"/>
      <c r="B179" s="66"/>
      <c r="C179" s="67"/>
      <c r="D179" s="67"/>
      <c r="E179" s="67"/>
      <c r="F179" s="67"/>
      <c r="G179" s="68"/>
      <c r="H179" s="65"/>
      <c r="I179" s="133"/>
      <c r="J179" s="65" t="s">
        <v>339</v>
      </c>
      <c r="K179" s="49">
        <v>1.6</v>
      </c>
      <c r="L179" s="49">
        <v>2</v>
      </c>
      <c r="M179" s="54">
        <v>2</v>
      </c>
      <c r="N179" s="112">
        <f t="shared" si="4"/>
        <v>6.4</v>
      </c>
    </row>
    <row r="180" spans="1:14" x14ac:dyDescent="0.25">
      <c r="A180" s="46"/>
      <c r="B180" s="46"/>
      <c r="C180" s="46"/>
      <c r="D180" s="46"/>
      <c r="E180" s="46"/>
      <c r="F180" s="46"/>
      <c r="G180" s="46"/>
      <c r="H180" s="46"/>
      <c r="I180" s="49"/>
      <c r="J180" s="134" t="s">
        <v>340</v>
      </c>
      <c r="K180" s="49">
        <v>2.4</v>
      </c>
      <c r="L180" s="49">
        <v>2</v>
      </c>
      <c r="M180" s="54">
        <v>6</v>
      </c>
      <c r="N180" s="112">
        <f t="shared" si="4"/>
        <v>28.799999999999997</v>
      </c>
    </row>
    <row r="181" spans="1:14" x14ac:dyDescent="0.25">
      <c r="A181" s="46"/>
      <c r="B181" s="46"/>
      <c r="C181" s="46"/>
      <c r="D181" s="46"/>
      <c r="E181" s="46"/>
      <c r="F181" s="46"/>
      <c r="G181" s="46"/>
      <c r="H181" s="46"/>
      <c r="I181" s="49"/>
      <c r="J181" s="134" t="s">
        <v>341</v>
      </c>
      <c r="K181" s="49">
        <v>5.4</v>
      </c>
      <c r="L181" s="49">
        <v>2</v>
      </c>
      <c r="M181" s="54">
        <v>1</v>
      </c>
      <c r="N181" s="112">
        <f t="shared" si="4"/>
        <v>10.8</v>
      </c>
    </row>
    <row r="182" spans="1:14" x14ac:dyDescent="0.25">
      <c r="A182" s="46"/>
      <c r="B182" s="46"/>
      <c r="C182" s="46"/>
      <c r="D182" s="46"/>
      <c r="E182" s="46"/>
      <c r="F182" s="46"/>
      <c r="G182" s="46"/>
      <c r="H182" s="46"/>
      <c r="I182" s="49"/>
      <c r="J182" s="54"/>
      <c r="K182" s="134"/>
      <c r="L182" s="49"/>
      <c r="M182" s="112"/>
      <c r="N182" s="137">
        <f>SUM(N172:N181)</f>
        <v>122.7</v>
      </c>
    </row>
    <row r="183" spans="1:14" ht="15.75" thickBot="1" x14ac:dyDescent="0.3">
      <c r="A183" s="528"/>
      <c r="B183" s="486"/>
      <c r="C183" s="486"/>
      <c r="D183" s="486"/>
      <c r="E183" s="486"/>
      <c r="F183" s="486"/>
      <c r="G183" s="486"/>
      <c r="H183" s="486"/>
      <c r="I183" s="486"/>
      <c r="J183" s="486"/>
      <c r="K183" s="486"/>
      <c r="L183" s="486"/>
      <c r="M183" s="486"/>
      <c r="N183" s="487"/>
    </row>
    <row r="184" spans="1:14" ht="16.5" thickBot="1" x14ac:dyDescent="0.3">
      <c r="A184" s="316" t="s">
        <v>294</v>
      </c>
      <c r="B184" s="516" t="s">
        <v>167</v>
      </c>
      <c r="C184" s="517"/>
      <c r="D184" s="517"/>
      <c r="E184" s="517"/>
      <c r="F184" s="517"/>
      <c r="G184" s="517"/>
      <c r="H184" s="517"/>
      <c r="I184" s="517"/>
      <c r="J184" s="517"/>
      <c r="K184" s="517"/>
      <c r="L184" s="517"/>
      <c r="M184" s="517"/>
      <c r="N184" s="518"/>
    </row>
    <row r="185" spans="1:14" ht="33" customHeight="1" x14ac:dyDescent="0.25">
      <c r="A185" s="212" t="s">
        <v>547</v>
      </c>
      <c r="B185" s="590" t="s">
        <v>349</v>
      </c>
      <c r="C185" s="590"/>
      <c r="D185" s="590"/>
      <c r="E185" s="590"/>
      <c r="F185" s="590"/>
      <c r="G185" s="590"/>
      <c r="H185" s="308" t="s">
        <v>37</v>
      </c>
      <c r="I185" s="324"/>
      <c r="J185" s="324"/>
      <c r="K185" s="324"/>
      <c r="L185" s="138"/>
      <c r="M185" s="138"/>
      <c r="N185" s="323" t="s">
        <v>265</v>
      </c>
    </row>
    <row r="186" spans="1:14" ht="15.75" x14ac:dyDescent="0.25">
      <c r="A186" s="138"/>
      <c r="B186" s="139"/>
      <c r="C186" s="140"/>
      <c r="D186" s="140"/>
      <c r="E186" s="140"/>
      <c r="F186" s="140"/>
      <c r="G186" s="140"/>
      <c r="H186" s="125">
        <v>1</v>
      </c>
      <c r="I186" s="142"/>
      <c r="J186" s="142"/>
      <c r="K186" s="142"/>
      <c r="L186" s="142"/>
      <c r="M186" s="142"/>
      <c r="N186" s="142">
        <v>1</v>
      </c>
    </row>
    <row r="187" spans="1:14" ht="15.75" x14ac:dyDescent="0.25">
      <c r="A187" s="561"/>
      <c r="B187" s="562"/>
      <c r="C187" s="562"/>
      <c r="D187" s="562"/>
      <c r="E187" s="562"/>
      <c r="F187" s="562"/>
      <c r="G187" s="562"/>
      <c r="H187" s="562"/>
      <c r="I187" s="562"/>
      <c r="J187" s="562"/>
      <c r="K187" s="562"/>
      <c r="L187" s="562"/>
      <c r="M187" s="562"/>
      <c r="N187" s="563"/>
    </row>
    <row r="188" spans="1:14" ht="35.450000000000003" customHeight="1" x14ac:dyDescent="0.25">
      <c r="A188" s="212" t="s">
        <v>548</v>
      </c>
      <c r="B188" s="579" t="s">
        <v>350</v>
      </c>
      <c r="C188" s="579"/>
      <c r="D188" s="579"/>
      <c r="E188" s="579"/>
      <c r="F188" s="579"/>
      <c r="G188" s="579"/>
      <c r="H188" s="65" t="s">
        <v>37</v>
      </c>
      <c r="I188" s="126"/>
      <c r="J188" s="126"/>
      <c r="K188" s="126"/>
      <c r="L188" s="142"/>
      <c r="M188" s="142"/>
      <c r="N188" s="72" t="s">
        <v>265</v>
      </c>
    </row>
    <row r="189" spans="1:14" ht="15.75" x14ac:dyDescent="0.25">
      <c r="A189" s="138"/>
      <c r="B189" s="139"/>
      <c r="C189" s="140"/>
      <c r="D189" s="140"/>
      <c r="E189" s="140"/>
      <c r="F189" s="140"/>
      <c r="G189" s="140"/>
      <c r="H189" s="125">
        <v>1</v>
      </c>
      <c r="I189" s="142"/>
      <c r="J189" s="142"/>
      <c r="K189" s="142"/>
      <c r="L189" s="142"/>
      <c r="M189" s="142"/>
      <c r="N189" s="142">
        <v>1</v>
      </c>
    </row>
    <row r="190" spans="1:14" ht="15.75" x14ac:dyDescent="0.25">
      <c r="A190" s="561"/>
      <c r="B190" s="562"/>
      <c r="C190" s="562"/>
      <c r="D190" s="562"/>
      <c r="E190" s="562"/>
      <c r="F190" s="562"/>
      <c r="G190" s="562"/>
      <c r="H190" s="562"/>
      <c r="I190" s="562"/>
      <c r="J190" s="562"/>
      <c r="K190" s="562"/>
      <c r="L190" s="562"/>
      <c r="M190" s="562"/>
      <c r="N190" s="563"/>
    </row>
    <row r="191" spans="1:14" ht="33.6" customHeight="1" x14ac:dyDescent="0.25">
      <c r="A191" s="212" t="s">
        <v>549</v>
      </c>
      <c r="B191" s="579" t="s">
        <v>166</v>
      </c>
      <c r="C191" s="579"/>
      <c r="D191" s="579"/>
      <c r="E191" s="579"/>
      <c r="F191" s="579"/>
      <c r="G191" s="579"/>
      <c r="H191" s="65" t="s">
        <v>8</v>
      </c>
      <c r="I191" s="140"/>
      <c r="J191" s="140"/>
      <c r="K191" s="140"/>
      <c r="L191" s="142" t="s">
        <v>264</v>
      </c>
      <c r="M191" s="142" t="s">
        <v>278</v>
      </c>
      <c r="N191" s="72" t="s">
        <v>265</v>
      </c>
    </row>
    <row r="192" spans="1:14" ht="15.75" x14ac:dyDescent="0.25">
      <c r="A192" s="138"/>
      <c r="B192" s="139"/>
      <c r="C192" s="140"/>
      <c r="D192" s="140"/>
      <c r="E192" s="140"/>
      <c r="F192" s="140"/>
      <c r="G192" s="140"/>
      <c r="H192" s="140"/>
      <c r="I192" s="140"/>
      <c r="J192" s="140"/>
      <c r="K192" s="140"/>
      <c r="L192" s="143">
        <v>5</v>
      </c>
      <c r="M192" s="143">
        <v>2.5</v>
      </c>
      <c r="N192" s="144">
        <f>L192*M192</f>
        <v>12.5</v>
      </c>
    </row>
    <row r="193" spans="1:14" ht="15.75" x14ac:dyDescent="0.25">
      <c r="A193" s="138"/>
      <c r="B193" s="139"/>
      <c r="C193" s="140"/>
      <c r="D193" s="140"/>
      <c r="E193" s="140"/>
      <c r="F193" s="140"/>
      <c r="G193" s="140"/>
      <c r="H193" s="140"/>
      <c r="I193" s="140"/>
      <c r="J193" s="140"/>
      <c r="K193" s="140"/>
      <c r="L193" s="143">
        <v>1</v>
      </c>
      <c r="M193" s="143">
        <v>2.1</v>
      </c>
      <c r="N193" s="144">
        <f>L193*M193</f>
        <v>2.1</v>
      </c>
    </row>
    <row r="194" spans="1:14" ht="15.75" x14ac:dyDescent="0.25">
      <c r="A194" s="138"/>
      <c r="B194" s="139"/>
      <c r="C194" s="140"/>
      <c r="D194" s="140"/>
      <c r="E194" s="140"/>
      <c r="F194" s="140"/>
      <c r="G194" s="140"/>
      <c r="H194" s="140"/>
      <c r="I194" s="140"/>
      <c r="J194" s="140"/>
      <c r="K194" s="140"/>
      <c r="L194" s="140"/>
      <c r="M194" s="140"/>
      <c r="N194" s="145">
        <f>SUM(N192:N193)</f>
        <v>14.6</v>
      </c>
    </row>
    <row r="195" spans="1:14" ht="15.75" x14ac:dyDescent="0.25">
      <c r="A195" s="561"/>
      <c r="B195" s="562"/>
      <c r="C195" s="562"/>
      <c r="D195" s="562"/>
      <c r="E195" s="562"/>
      <c r="F195" s="562"/>
      <c r="G195" s="562"/>
      <c r="H195" s="562"/>
      <c r="I195" s="562"/>
      <c r="J195" s="562"/>
      <c r="K195" s="562"/>
      <c r="L195" s="562"/>
      <c r="M195" s="562"/>
      <c r="N195" s="563"/>
    </row>
    <row r="196" spans="1:14" ht="82.15" customHeight="1" x14ac:dyDescent="0.25">
      <c r="A196" s="212" t="s">
        <v>550</v>
      </c>
      <c r="B196" s="463" t="s">
        <v>127</v>
      </c>
      <c r="C196" s="464"/>
      <c r="D196" s="464"/>
      <c r="E196" s="464"/>
      <c r="F196" s="464"/>
      <c r="G196" s="465"/>
      <c r="H196" s="102" t="s">
        <v>283</v>
      </c>
      <c r="I196" s="126"/>
      <c r="J196" s="126"/>
      <c r="K196" s="126"/>
      <c r="L196" s="126"/>
      <c r="M196" s="126"/>
      <c r="N196" s="72" t="s">
        <v>265</v>
      </c>
    </row>
    <row r="197" spans="1:14" ht="15.75" x14ac:dyDescent="0.25">
      <c r="A197" s="138"/>
      <c r="B197" s="535" t="s">
        <v>345</v>
      </c>
      <c r="C197" s="536"/>
      <c r="D197" s="536"/>
      <c r="E197" s="536"/>
      <c r="F197" s="536"/>
      <c r="G197" s="536"/>
      <c r="H197" s="125">
        <v>2</v>
      </c>
      <c r="I197" s="126"/>
      <c r="J197" s="126"/>
      <c r="K197" s="126"/>
      <c r="L197" s="126"/>
      <c r="M197" s="126"/>
      <c r="N197" s="142">
        <f>H197</f>
        <v>2</v>
      </c>
    </row>
    <row r="198" spans="1:14" ht="15.75" x14ac:dyDescent="0.25">
      <c r="A198" s="561"/>
      <c r="B198" s="562"/>
      <c r="C198" s="562"/>
      <c r="D198" s="562"/>
      <c r="E198" s="562"/>
      <c r="F198" s="562"/>
      <c r="G198" s="562"/>
      <c r="H198" s="562"/>
      <c r="I198" s="562"/>
      <c r="J198" s="562"/>
      <c r="K198" s="562"/>
      <c r="L198" s="562"/>
      <c r="M198" s="562"/>
      <c r="N198" s="563"/>
    </row>
    <row r="199" spans="1:14" ht="45.6" customHeight="1" x14ac:dyDescent="0.25">
      <c r="A199" s="212" t="s">
        <v>551</v>
      </c>
      <c r="B199" s="463" t="s">
        <v>128</v>
      </c>
      <c r="C199" s="464"/>
      <c r="D199" s="464"/>
      <c r="E199" s="464"/>
      <c r="F199" s="464"/>
      <c r="G199" s="465"/>
      <c r="H199" s="102" t="s">
        <v>283</v>
      </c>
      <c r="I199" s="126"/>
      <c r="J199" s="126"/>
      <c r="K199" s="126"/>
      <c r="L199" s="126"/>
      <c r="M199" s="126"/>
      <c r="N199" s="72" t="s">
        <v>265</v>
      </c>
    </row>
    <row r="200" spans="1:14" ht="15.75" x14ac:dyDescent="0.25">
      <c r="A200" s="138"/>
      <c r="B200" s="535" t="s">
        <v>345</v>
      </c>
      <c r="C200" s="536"/>
      <c r="D200" s="536"/>
      <c r="E200" s="536"/>
      <c r="F200" s="536"/>
      <c r="G200" s="536"/>
      <c r="H200" s="125">
        <v>2</v>
      </c>
      <c r="I200" s="126"/>
      <c r="J200" s="126"/>
      <c r="K200" s="126"/>
      <c r="L200" s="126"/>
      <c r="M200" s="126"/>
      <c r="N200" s="142">
        <f>H200</f>
        <v>2</v>
      </c>
    </row>
    <row r="201" spans="1:14" ht="15.75" x14ac:dyDescent="0.25">
      <c r="A201" s="561"/>
      <c r="B201" s="562"/>
      <c r="C201" s="562"/>
      <c r="D201" s="562"/>
      <c r="E201" s="562"/>
      <c r="F201" s="562"/>
      <c r="G201" s="562"/>
      <c r="H201" s="562"/>
      <c r="I201" s="562"/>
      <c r="J201" s="562"/>
      <c r="K201" s="562"/>
      <c r="L201" s="562"/>
      <c r="M201" s="562"/>
      <c r="N201" s="563"/>
    </row>
    <row r="202" spans="1:14" ht="47.45" customHeight="1" x14ac:dyDescent="0.25">
      <c r="A202" s="75" t="s">
        <v>552</v>
      </c>
      <c r="B202" s="463" t="s">
        <v>282</v>
      </c>
      <c r="C202" s="464"/>
      <c r="D202" s="464"/>
      <c r="E202" s="464"/>
      <c r="F202" s="464"/>
      <c r="G202" s="465"/>
      <c r="H202" s="102" t="s">
        <v>283</v>
      </c>
      <c r="I202" s="77"/>
      <c r="J202" s="77"/>
      <c r="K202" s="77"/>
      <c r="L202" s="77"/>
      <c r="M202" s="77"/>
      <c r="N202" s="72" t="s">
        <v>265</v>
      </c>
    </row>
    <row r="203" spans="1:14" ht="15.6" customHeight="1" x14ac:dyDescent="0.25">
      <c r="A203" s="78"/>
      <c r="B203" s="499" t="s">
        <v>344</v>
      </c>
      <c r="C203" s="500"/>
      <c r="D203" s="500"/>
      <c r="E203" s="500"/>
      <c r="F203" s="500"/>
      <c r="G203" s="501"/>
      <c r="H203" s="57">
        <v>14</v>
      </c>
      <c r="I203" s="57"/>
      <c r="J203" s="57"/>
      <c r="K203" s="57"/>
      <c r="L203" s="57"/>
      <c r="M203" s="57"/>
      <c r="N203" s="59">
        <v>14</v>
      </c>
    </row>
    <row r="204" spans="1:14" ht="15.75" x14ac:dyDescent="0.25">
      <c r="A204" s="568"/>
      <c r="B204" s="569"/>
      <c r="C204" s="569"/>
      <c r="D204" s="569"/>
      <c r="E204" s="569"/>
      <c r="F204" s="569"/>
      <c r="G204" s="569"/>
      <c r="H204" s="569"/>
      <c r="I204" s="569"/>
      <c r="J204" s="569"/>
      <c r="K204" s="569"/>
      <c r="L204" s="569"/>
      <c r="M204" s="569"/>
      <c r="N204" s="570"/>
    </row>
    <row r="205" spans="1:14" ht="85.15" customHeight="1" x14ac:dyDescent="0.25">
      <c r="A205" s="81" t="s">
        <v>553</v>
      </c>
      <c r="B205" s="463" t="s">
        <v>168</v>
      </c>
      <c r="C205" s="464"/>
      <c r="D205" s="464"/>
      <c r="E205" s="464"/>
      <c r="F205" s="464"/>
      <c r="G205" s="465"/>
      <c r="H205" s="102" t="s">
        <v>283</v>
      </c>
      <c r="I205" s="82"/>
      <c r="J205" s="82"/>
      <c r="K205" s="82"/>
      <c r="L205" s="82"/>
      <c r="M205" s="82"/>
      <c r="N205" s="72" t="s">
        <v>265</v>
      </c>
    </row>
    <row r="206" spans="1:14" ht="15.75" x14ac:dyDescent="0.25">
      <c r="A206" s="78"/>
      <c r="B206" s="499" t="s">
        <v>344</v>
      </c>
      <c r="C206" s="500"/>
      <c r="D206" s="500"/>
      <c r="E206" s="500"/>
      <c r="F206" s="500"/>
      <c r="G206" s="501"/>
      <c r="H206" s="57">
        <v>14</v>
      </c>
      <c r="I206" s="82"/>
      <c r="J206" s="82"/>
      <c r="K206" s="82"/>
      <c r="L206" s="82"/>
      <c r="M206" s="82"/>
      <c r="N206" s="59">
        <v>14</v>
      </c>
    </row>
    <row r="207" spans="1:14" ht="15.75" x14ac:dyDescent="0.25">
      <c r="A207" s="568"/>
      <c r="B207" s="569"/>
      <c r="C207" s="569"/>
      <c r="D207" s="569"/>
      <c r="E207" s="569"/>
      <c r="F207" s="569"/>
      <c r="G207" s="569"/>
      <c r="H207" s="569"/>
      <c r="I207" s="569"/>
      <c r="J207" s="569"/>
      <c r="K207" s="569"/>
      <c r="L207" s="569"/>
      <c r="M207" s="569"/>
      <c r="N207" s="570"/>
    </row>
    <row r="208" spans="1:14" ht="51.6" customHeight="1" x14ac:dyDescent="0.25">
      <c r="A208" s="211" t="s">
        <v>554</v>
      </c>
      <c r="B208" s="463" t="s">
        <v>256</v>
      </c>
      <c r="C208" s="464"/>
      <c r="D208" s="464"/>
      <c r="E208" s="464"/>
      <c r="F208" s="464"/>
      <c r="G208" s="465"/>
      <c r="H208" s="147" t="s">
        <v>8</v>
      </c>
      <c r="I208" s="59"/>
      <c r="J208" s="59"/>
      <c r="K208" s="59" t="s">
        <v>264</v>
      </c>
      <c r="L208" s="59" t="s">
        <v>278</v>
      </c>
      <c r="M208" s="59" t="s">
        <v>285</v>
      </c>
      <c r="N208" s="72" t="s">
        <v>265</v>
      </c>
    </row>
    <row r="209" spans="1:14" ht="15.75" x14ac:dyDescent="0.25">
      <c r="A209" s="146"/>
      <c r="B209" s="578" t="s">
        <v>351</v>
      </c>
      <c r="C209" s="578"/>
      <c r="D209" s="578"/>
      <c r="E209" s="578"/>
      <c r="F209" s="578"/>
      <c r="G209" s="578"/>
      <c r="H209" s="59"/>
      <c r="I209" s="79"/>
      <c r="J209" s="79"/>
      <c r="K209" s="57">
        <v>0.7</v>
      </c>
      <c r="L209" s="57">
        <v>2.1</v>
      </c>
      <c r="M209" s="57">
        <v>8</v>
      </c>
      <c r="N209" s="59">
        <f>K209*L209*M209</f>
        <v>11.76</v>
      </c>
    </row>
    <row r="210" spans="1:14" ht="15.75" x14ac:dyDescent="0.25">
      <c r="A210" s="146"/>
      <c r="B210" s="79"/>
      <c r="C210" s="79"/>
      <c r="D210" s="79"/>
      <c r="E210" s="79"/>
      <c r="F210" s="79"/>
      <c r="G210" s="79"/>
      <c r="H210" s="79"/>
      <c r="I210" s="79"/>
      <c r="J210" s="79"/>
      <c r="K210" s="79"/>
      <c r="L210" s="79"/>
      <c r="M210" s="79"/>
      <c r="N210" s="80"/>
    </row>
    <row r="211" spans="1:14" ht="52.15" customHeight="1" x14ac:dyDescent="0.25">
      <c r="A211" s="81" t="s">
        <v>555</v>
      </c>
      <c r="B211" s="463" t="s">
        <v>284</v>
      </c>
      <c r="C211" s="464"/>
      <c r="D211" s="464"/>
      <c r="E211" s="464"/>
      <c r="F211" s="464"/>
      <c r="G211" s="465"/>
      <c r="H211" s="76" t="s">
        <v>8</v>
      </c>
      <c r="I211" s="59" t="s">
        <v>264</v>
      </c>
      <c r="J211" s="59" t="s">
        <v>278</v>
      </c>
      <c r="K211" s="59" t="s">
        <v>285</v>
      </c>
      <c r="L211" s="77"/>
      <c r="M211" s="77"/>
      <c r="N211" s="72" t="s">
        <v>265</v>
      </c>
    </row>
    <row r="212" spans="1:14" ht="15.75" x14ac:dyDescent="0.25">
      <c r="A212" s="59"/>
      <c r="B212" s="59"/>
      <c r="C212" s="59"/>
      <c r="D212" s="59"/>
      <c r="E212" s="59"/>
      <c r="F212" s="59"/>
      <c r="G212" s="59"/>
      <c r="H212" s="57" t="s">
        <v>286</v>
      </c>
      <c r="I212" s="57">
        <v>0.8</v>
      </c>
      <c r="J212" s="57">
        <v>2.1</v>
      </c>
      <c r="K212" s="57">
        <v>14</v>
      </c>
      <c r="L212" s="57"/>
      <c r="M212" s="57"/>
      <c r="N212" s="57">
        <f>(I212*J212)*K212</f>
        <v>23.520000000000003</v>
      </c>
    </row>
    <row r="213" spans="1:14" ht="15.75" x14ac:dyDescent="0.25">
      <c r="A213" s="59"/>
      <c r="B213" s="59"/>
      <c r="C213" s="59"/>
      <c r="D213" s="59"/>
      <c r="E213" s="59"/>
      <c r="F213" s="59"/>
      <c r="G213" s="59"/>
      <c r="H213" s="57" t="s">
        <v>287</v>
      </c>
      <c r="I213" s="57">
        <v>1.6</v>
      </c>
      <c r="J213" s="57">
        <v>2.1</v>
      </c>
      <c r="K213" s="57">
        <v>3</v>
      </c>
      <c r="L213" s="57"/>
      <c r="M213" s="57"/>
      <c r="N213" s="57">
        <f t="shared" ref="N213:N214" si="5">(I213*J213)*K213</f>
        <v>10.080000000000002</v>
      </c>
    </row>
    <row r="214" spans="1:14" ht="15.75" x14ac:dyDescent="0.25">
      <c r="A214" s="59"/>
      <c r="B214" s="59"/>
      <c r="C214" s="59"/>
      <c r="D214" s="59"/>
      <c r="E214" s="59"/>
      <c r="F214" s="59"/>
      <c r="G214" s="59"/>
      <c r="H214" s="57" t="s">
        <v>343</v>
      </c>
      <c r="I214" s="57">
        <v>0.9</v>
      </c>
      <c r="J214" s="57">
        <v>2.1</v>
      </c>
      <c r="K214" s="57">
        <v>2</v>
      </c>
      <c r="L214" s="57"/>
      <c r="M214" s="57"/>
      <c r="N214" s="57">
        <f t="shared" si="5"/>
        <v>3.7800000000000002</v>
      </c>
    </row>
    <row r="215" spans="1:14" ht="16.5" thickBot="1" x14ac:dyDescent="0.3">
      <c r="A215" s="59"/>
      <c r="B215" s="59"/>
      <c r="C215" s="59"/>
      <c r="D215" s="59"/>
      <c r="E215" s="59"/>
      <c r="F215" s="59"/>
      <c r="G215" s="59"/>
      <c r="I215" s="57"/>
      <c r="J215" s="57"/>
      <c r="K215" s="57"/>
      <c r="L215" s="57"/>
      <c r="M215" s="57"/>
      <c r="N215" s="59">
        <f>SUM(N212:N214)</f>
        <v>37.38000000000001</v>
      </c>
    </row>
    <row r="216" spans="1:14" ht="16.5" thickBot="1" x14ac:dyDescent="0.3">
      <c r="A216" s="316" t="s">
        <v>564</v>
      </c>
      <c r="B216" s="516" t="s">
        <v>39</v>
      </c>
      <c r="C216" s="517"/>
      <c r="D216" s="517"/>
      <c r="E216" s="517"/>
      <c r="F216" s="517"/>
      <c r="G216" s="517"/>
      <c r="H216" s="517"/>
      <c r="I216" s="517"/>
      <c r="J216" s="517"/>
      <c r="K216" s="517"/>
      <c r="L216" s="517"/>
      <c r="M216" s="517"/>
      <c r="N216" s="518"/>
    </row>
    <row r="217" spans="1:14" ht="51.6" customHeight="1" x14ac:dyDescent="0.25">
      <c r="A217" s="81" t="s">
        <v>546</v>
      </c>
      <c r="B217" s="564" t="s">
        <v>186</v>
      </c>
      <c r="C217" s="565"/>
      <c r="D217" s="565"/>
      <c r="E217" s="565"/>
      <c r="F217" s="565"/>
      <c r="G217" s="566"/>
      <c r="H217" s="325" t="s">
        <v>8</v>
      </c>
      <c r="I217" s="174" t="s">
        <v>264</v>
      </c>
      <c r="J217" s="174" t="s">
        <v>278</v>
      </c>
      <c r="K217" s="326" t="s">
        <v>285</v>
      </c>
      <c r="L217" s="326"/>
      <c r="M217" s="326"/>
      <c r="N217" s="323" t="s">
        <v>265</v>
      </c>
    </row>
    <row r="218" spans="1:14" ht="15.75" x14ac:dyDescent="0.25">
      <c r="A218" s="59"/>
      <c r="B218" s="59"/>
      <c r="C218" s="59"/>
      <c r="D218" s="59"/>
      <c r="E218" s="59"/>
      <c r="F218" s="59"/>
      <c r="G218" s="59"/>
      <c r="H218" s="50"/>
      <c r="I218" s="148">
        <v>1</v>
      </c>
      <c r="J218" s="148">
        <v>0.8</v>
      </c>
      <c r="K218" s="57">
        <v>3</v>
      </c>
      <c r="L218" s="57"/>
      <c r="M218" s="57"/>
      <c r="N218" s="59">
        <f>I218*J218*K218</f>
        <v>2.4000000000000004</v>
      </c>
    </row>
    <row r="219" spans="1:14" ht="15.75" x14ac:dyDescent="0.25">
      <c r="A219" s="59"/>
      <c r="B219" s="59"/>
      <c r="C219" s="59"/>
      <c r="D219" s="59"/>
      <c r="E219" s="59"/>
      <c r="F219" s="59"/>
      <c r="G219" s="59"/>
      <c r="H219" s="50"/>
      <c r="I219" s="148">
        <v>1.5</v>
      </c>
      <c r="J219" s="148">
        <v>0.8</v>
      </c>
      <c r="K219" s="57">
        <v>4</v>
      </c>
      <c r="L219" s="57"/>
      <c r="M219" s="57"/>
      <c r="N219" s="59">
        <f>I219*J219*K219</f>
        <v>4.8000000000000007</v>
      </c>
    </row>
    <row r="220" spans="1:14" ht="15.75" x14ac:dyDescent="0.25">
      <c r="A220" s="59"/>
      <c r="B220" s="59"/>
      <c r="C220" s="59"/>
      <c r="D220" s="59"/>
      <c r="E220" s="59"/>
      <c r="F220" s="59"/>
      <c r="G220" s="59"/>
      <c r="H220" s="50"/>
      <c r="I220" s="57"/>
      <c r="J220" s="57"/>
      <c r="K220" s="57"/>
      <c r="L220" s="57"/>
      <c r="M220" s="57"/>
      <c r="N220" s="59">
        <f>SUM(N218:N219)</f>
        <v>7.2000000000000011</v>
      </c>
    </row>
    <row r="221" spans="1:14" ht="15.75" x14ac:dyDescent="0.25">
      <c r="A221" s="568"/>
      <c r="B221" s="569"/>
      <c r="C221" s="569"/>
      <c r="D221" s="569"/>
      <c r="E221" s="569"/>
      <c r="F221" s="569"/>
      <c r="G221" s="569"/>
      <c r="H221" s="569"/>
      <c r="I221" s="569"/>
      <c r="J221" s="569"/>
      <c r="K221" s="569"/>
      <c r="L221" s="569"/>
      <c r="M221" s="569"/>
      <c r="N221" s="570"/>
    </row>
    <row r="222" spans="1:14" ht="51.6" customHeight="1" x14ac:dyDescent="0.25">
      <c r="A222" s="81" t="s">
        <v>43</v>
      </c>
      <c r="B222" s="463" t="s">
        <v>232</v>
      </c>
      <c r="C222" s="464"/>
      <c r="D222" s="464"/>
      <c r="E222" s="464"/>
      <c r="F222" s="464"/>
      <c r="G222" s="465"/>
      <c r="H222" s="76" t="s">
        <v>8</v>
      </c>
      <c r="I222" s="59" t="s">
        <v>264</v>
      </c>
      <c r="J222" s="59" t="s">
        <v>278</v>
      </c>
      <c r="K222" s="59" t="s">
        <v>285</v>
      </c>
      <c r="L222" s="77"/>
      <c r="M222" s="77"/>
      <c r="N222" s="72" t="s">
        <v>265</v>
      </c>
    </row>
    <row r="223" spans="1:14" ht="15.75" x14ac:dyDescent="0.25">
      <c r="A223" s="59"/>
      <c r="B223" s="59"/>
      <c r="C223" s="59"/>
      <c r="D223" s="59"/>
      <c r="E223" s="59"/>
      <c r="F223" s="59"/>
      <c r="G223" s="59"/>
      <c r="H223" s="50"/>
      <c r="I223" s="148">
        <v>1</v>
      </c>
      <c r="J223" s="148">
        <v>1.2</v>
      </c>
      <c r="K223" s="57">
        <v>10</v>
      </c>
      <c r="L223" s="57"/>
      <c r="M223" s="57"/>
      <c r="N223" s="59">
        <f>I223*J223*K223</f>
        <v>12</v>
      </c>
    </row>
    <row r="224" spans="1:14" ht="15.75" x14ac:dyDescent="0.25">
      <c r="A224" s="59"/>
      <c r="B224" s="59"/>
      <c r="C224" s="59"/>
      <c r="D224" s="59"/>
      <c r="E224" s="59"/>
      <c r="F224" s="59"/>
      <c r="G224" s="59"/>
      <c r="H224" s="50"/>
      <c r="I224" s="148">
        <v>1.2</v>
      </c>
      <c r="J224" s="148">
        <v>1.2</v>
      </c>
      <c r="K224" s="57">
        <v>2</v>
      </c>
      <c r="L224" s="57"/>
      <c r="M224" s="57"/>
      <c r="N224" s="59">
        <f t="shared" ref="N224:N226" si="6">I224*J224*K224</f>
        <v>2.88</v>
      </c>
    </row>
    <row r="225" spans="1:14" ht="15.75" x14ac:dyDescent="0.25">
      <c r="A225" s="59"/>
      <c r="B225" s="59"/>
      <c r="C225" s="59"/>
      <c r="D225" s="59"/>
      <c r="E225" s="59"/>
      <c r="F225" s="59"/>
      <c r="G225" s="59"/>
      <c r="H225" s="50"/>
      <c r="I225" s="148">
        <v>2</v>
      </c>
      <c r="J225" s="148">
        <v>1.2</v>
      </c>
      <c r="K225" s="57">
        <v>6</v>
      </c>
      <c r="L225" s="57"/>
      <c r="M225" s="57"/>
      <c r="N225" s="59">
        <f t="shared" si="6"/>
        <v>14.399999999999999</v>
      </c>
    </row>
    <row r="226" spans="1:14" ht="15.75" x14ac:dyDescent="0.25">
      <c r="A226" s="59"/>
      <c r="B226" s="59"/>
      <c r="C226" s="59"/>
      <c r="D226" s="59"/>
      <c r="E226" s="59"/>
      <c r="F226" s="59"/>
      <c r="G226" s="59"/>
      <c r="H226" s="50"/>
      <c r="I226" s="148">
        <v>5</v>
      </c>
      <c r="J226" s="148">
        <v>1.2</v>
      </c>
      <c r="K226" s="57">
        <v>1</v>
      </c>
      <c r="L226" s="57"/>
      <c r="M226" s="57"/>
      <c r="N226" s="59">
        <f t="shared" si="6"/>
        <v>6</v>
      </c>
    </row>
    <row r="227" spans="1:14" ht="15.75" x14ac:dyDescent="0.25">
      <c r="A227" s="59"/>
      <c r="B227" s="59"/>
      <c r="C227" s="59"/>
      <c r="D227" s="59"/>
      <c r="E227" s="59"/>
      <c r="F227" s="59"/>
      <c r="G227" s="59"/>
      <c r="H227" s="50"/>
      <c r="I227" s="57"/>
      <c r="J227" s="57"/>
      <c r="K227" s="57"/>
      <c r="L227" s="57"/>
      <c r="M227" s="57"/>
      <c r="N227" s="59">
        <f>SUM(N223:N226)</f>
        <v>35.28</v>
      </c>
    </row>
    <row r="228" spans="1:14" ht="15.75" x14ac:dyDescent="0.25">
      <c r="A228" s="568"/>
      <c r="B228" s="569"/>
      <c r="C228" s="569"/>
      <c r="D228" s="569"/>
      <c r="E228" s="569"/>
      <c r="F228" s="569"/>
      <c r="G228" s="569"/>
      <c r="H228" s="569"/>
      <c r="I228" s="569"/>
      <c r="J228" s="569"/>
      <c r="K228" s="569"/>
      <c r="L228" s="569"/>
      <c r="M228" s="569"/>
      <c r="N228" s="570"/>
    </row>
    <row r="229" spans="1:14" ht="28.5" x14ac:dyDescent="0.25">
      <c r="A229" s="81" t="s">
        <v>44</v>
      </c>
      <c r="B229" s="463" t="s">
        <v>40</v>
      </c>
      <c r="C229" s="464"/>
      <c r="D229" s="464"/>
      <c r="E229" s="464"/>
      <c r="F229" s="464"/>
      <c r="G229" s="465"/>
      <c r="H229" s="76" t="s">
        <v>8</v>
      </c>
      <c r="I229" s="71" t="s">
        <v>353</v>
      </c>
      <c r="J229" s="71" t="s">
        <v>354</v>
      </c>
      <c r="K229" s="59" t="s">
        <v>285</v>
      </c>
      <c r="L229" s="77"/>
      <c r="M229" s="77"/>
      <c r="N229" s="72" t="s">
        <v>265</v>
      </c>
    </row>
    <row r="230" spans="1:14" ht="14.45" customHeight="1" x14ac:dyDescent="0.25">
      <c r="A230" s="59"/>
      <c r="B230" s="59"/>
      <c r="C230" s="59"/>
      <c r="D230" s="59"/>
      <c r="E230" s="59"/>
      <c r="F230" s="59"/>
      <c r="G230" s="59"/>
      <c r="H230" s="572" t="s">
        <v>355</v>
      </c>
      <c r="I230" s="57">
        <v>0.9</v>
      </c>
      <c r="J230" s="57">
        <v>1.1000000000000001</v>
      </c>
      <c r="K230" s="57">
        <v>10</v>
      </c>
      <c r="L230" s="57"/>
      <c r="M230" s="57"/>
      <c r="N230" s="59">
        <f>I230*J230*K230</f>
        <v>9.9</v>
      </c>
    </row>
    <row r="231" spans="1:14" ht="14.45" customHeight="1" x14ac:dyDescent="0.25">
      <c r="A231" s="59"/>
      <c r="B231" s="59"/>
      <c r="C231" s="59"/>
      <c r="D231" s="59"/>
      <c r="E231" s="59"/>
      <c r="F231" s="59"/>
      <c r="G231" s="59"/>
      <c r="H231" s="573"/>
      <c r="I231" s="57">
        <v>1.1000000000000001</v>
      </c>
      <c r="J231" s="57">
        <v>1.1000000000000001</v>
      </c>
      <c r="K231" s="57">
        <v>2</v>
      </c>
      <c r="L231" s="57"/>
      <c r="M231" s="57"/>
      <c r="N231" s="59">
        <f t="shared" ref="N231:N235" si="7">I231*J231*K231</f>
        <v>2.4200000000000004</v>
      </c>
    </row>
    <row r="232" spans="1:14" ht="14.45" customHeight="1" x14ac:dyDescent="0.25">
      <c r="A232" s="59"/>
      <c r="B232" s="59"/>
      <c r="C232" s="59"/>
      <c r="D232" s="59"/>
      <c r="E232" s="59"/>
      <c r="F232" s="59"/>
      <c r="G232" s="59"/>
      <c r="H232" s="573"/>
      <c r="I232" s="57">
        <v>1.9</v>
      </c>
      <c r="J232" s="57">
        <v>1.1000000000000001</v>
      </c>
      <c r="K232" s="57">
        <v>6</v>
      </c>
      <c r="L232" s="57"/>
      <c r="M232" s="57"/>
      <c r="N232" s="59">
        <f t="shared" si="7"/>
        <v>12.54</v>
      </c>
    </row>
    <row r="233" spans="1:14" ht="15.75" x14ac:dyDescent="0.25">
      <c r="A233" s="59"/>
      <c r="B233" s="59"/>
      <c r="C233" s="59"/>
      <c r="D233" s="59"/>
      <c r="E233" s="59"/>
      <c r="F233" s="59"/>
      <c r="G233" s="59"/>
      <c r="H233" s="574"/>
      <c r="I233" s="57">
        <v>4.9000000000000004</v>
      </c>
      <c r="J233" s="57">
        <v>1.1000000000000001</v>
      </c>
      <c r="K233" s="57">
        <v>1</v>
      </c>
      <c r="L233" s="57"/>
      <c r="M233" s="57"/>
      <c r="N233" s="59">
        <f t="shared" si="7"/>
        <v>5.3900000000000006</v>
      </c>
    </row>
    <row r="234" spans="1:14" ht="15.75" x14ac:dyDescent="0.25">
      <c r="A234" s="59"/>
      <c r="B234" s="59"/>
      <c r="C234" s="59"/>
      <c r="D234" s="59"/>
      <c r="E234" s="59"/>
      <c r="F234" s="59"/>
      <c r="G234" s="59"/>
      <c r="H234" s="572" t="s">
        <v>356</v>
      </c>
      <c r="I234" s="148">
        <v>0.9</v>
      </c>
      <c r="J234" s="57">
        <v>0.7</v>
      </c>
      <c r="K234" s="57">
        <v>3</v>
      </c>
      <c r="L234" s="57"/>
      <c r="M234" s="57"/>
      <c r="N234" s="59">
        <f t="shared" si="7"/>
        <v>1.8900000000000001</v>
      </c>
    </row>
    <row r="235" spans="1:14" ht="15.75" x14ac:dyDescent="0.25">
      <c r="A235" s="59"/>
      <c r="B235" s="59"/>
      <c r="C235" s="59"/>
      <c r="D235" s="59"/>
      <c r="E235" s="59"/>
      <c r="F235" s="59"/>
      <c r="G235" s="59"/>
      <c r="H235" s="573"/>
      <c r="I235" s="148">
        <v>1.4</v>
      </c>
      <c r="J235" s="57">
        <v>0.7</v>
      </c>
      <c r="K235" s="57">
        <v>4</v>
      </c>
      <c r="L235" s="57"/>
      <c r="M235" s="57"/>
      <c r="N235" s="59">
        <f t="shared" si="7"/>
        <v>3.9199999999999995</v>
      </c>
    </row>
    <row r="236" spans="1:14" ht="15.75" x14ac:dyDescent="0.25">
      <c r="A236" s="59"/>
      <c r="B236" s="59"/>
      <c r="C236" s="59"/>
      <c r="D236" s="59"/>
      <c r="E236" s="59"/>
      <c r="F236" s="59"/>
      <c r="G236" s="59"/>
      <c r="H236" s="149"/>
      <c r="I236" s="148"/>
      <c r="J236" s="57"/>
      <c r="K236" s="57"/>
      <c r="L236" s="57"/>
      <c r="M236" s="57"/>
      <c r="N236" s="59">
        <f>SUM(N230:N235)</f>
        <v>36.06</v>
      </c>
    </row>
    <row r="237" spans="1:14" ht="15.75" thickBot="1" x14ac:dyDescent="0.3">
      <c r="A237" s="571"/>
      <c r="B237" s="571"/>
      <c r="C237" s="571"/>
      <c r="D237" s="571"/>
      <c r="E237" s="571"/>
      <c r="F237" s="571"/>
      <c r="G237" s="571"/>
      <c r="H237" s="571"/>
      <c r="I237" s="571"/>
      <c r="J237" s="571"/>
      <c r="K237" s="571"/>
      <c r="L237" s="571"/>
      <c r="M237" s="571"/>
      <c r="N237" s="571"/>
    </row>
    <row r="238" spans="1:14" ht="15.6" customHeight="1" thickBot="1" x14ac:dyDescent="0.3">
      <c r="A238" s="316" t="s">
        <v>300</v>
      </c>
      <c r="B238" s="516" t="s">
        <v>41</v>
      </c>
      <c r="C238" s="517"/>
      <c r="D238" s="517"/>
      <c r="E238" s="517"/>
      <c r="F238" s="517"/>
      <c r="G238" s="517"/>
      <c r="H238" s="517"/>
      <c r="I238" s="517"/>
      <c r="J238" s="517"/>
      <c r="K238" s="517"/>
      <c r="L238" s="517"/>
      <c r="M238" s="517"/>
      <c r="N238" s="518"/>
    </row>
    <row r="239" spans="1:14" ht="87" customHeight="1" x14ac:dyDescent="0.25">
      <c r="A239" s="308" t="s">
        <v>47</v>
      </c>
      <c r="B239" s="564" t="s">
        <v>289</v>
      </c>
      <c r="C239" s="565"/>
      <c r="D239" s="565"/>
      <c r="E239" s="565"/>
      <c r="F239" s="565"/>
      <c r="G239" s="566"/>
      <c r="H239" s="83" t="s">
        <v>8</v>
      </c>
      <c r="I239" s="174" t="s">
        <v>290</v>
      </c>
      <c r="J239" s="327"/>
      <c r="K239" s="322"/>
      <c r="L239" s="327"/>
      <c r="M239" s="327"/>
      <c r="N239" s="323" t="s">
        <v>265</v>
      </c>
    </row>
    <row r="240" spans="1:14" x14ac:dyDescent="0.25">
      <c r="A240" s="84"/>
      <c r="B240" s="575" t="s">
        <v>375</v>
      </c>
      <c r="C240" s="576"/>
      <c r="D240" s="576"/>
      <c r="E240" s="576"/>
      <c r="F240" s="576"/>
      <c r="G240" s="577"/>
      <c r="H240" s="84"/>
      <c r="I240" s="84">
        <v>354.96</v>
      </c>
      <c r="J240" s="84"/>
      <c r="K240" s="84"/>
      <c r="L240" s="84"/>
      <c r="M240" s="84"/>
      <c r="N240" s="72">
        <f>I240</f>
        <v>354.96</v>
      </c>
    </row>
    <row r="241" spans="1:14" ht="15.6" customHeight="1" x14ac:dyDescent="0.25">
      <c r="A241" s="417"/>
      <c r="B241" s="567"/>
      <c r="C241" s="567"/>
      <c r="D241" s="567"/>
      <c r="E241" s="567"/>
      <c r="F241" s="567"/>
      <c r="G241" s="567"/>
      <c r="H241" s="567"/>
      <c r="I241" s="567"/>
      <c r="J241" s="567"/>
      <c r="K241" s="567"/>
      <c r="L241" s="567"/>
      <c r="M241" s="567"/>
      <c r="N241" s="418"/>
    </row>
    <row r="242" spans="1:14" ht="15.6" customHeight="1" x14ac:dyDescent="0.25">
      <c r="A242" s="85" t="s">
        <v>48</v>
      </c>
      <c r="B242" s="463" t="s">
        <v>291</v>
      </c>
      <c r="C242" s="464"/>
      <c r="D242" s="464"/>
      <c r="E242" s="464"/>
      <c r="F242" s="464"/>
      <c r="G242" s="465"/>
      <c r="H242" s="75" t="s">
        <v>8</v>
      </c>
      <c r="I242" s="77" t="s">
        <v>290</v>
      </c>
      <c r="J242" s="86"/>
      <c r="K242" s="50"/>
      <c r="L242" s="50"/>
      <c r="M242" s="50"/>
      <c r="N242" s="72" t="s">
        <v>265</v>
      </c>
    </row>
    <row r="243" spans="1:14" ht="15.6" customHeight="1" x14ac:dyDescent="0.25">
      <c r="A243" s="21"/>
      <c r="B243" s="575" t="s">
        <v>375</v>
      </c>
      <c r="C243" s="576"/>
      <c r="D243" s="576"/>
      <c r="E243" s="576"/>
      <c r="F243" s="576"/>
      <c r="G243" s="577"/>
      <c r="H243" s="87"/>
      <c r="I243" s="84">
        <v>354.96</v>
      </c>
      <c r="J243" s="49"/>
      <c r="K243" s="50"/>
      <c r="L243" s="50"/>
      <c r="M243" s="50"/>
      <c r="N243" s="88">
        <f>I243</f>
        <v>354.96</v>
      </c>
    </row>
    <row r="244" spans="1:14" x14ac:dyDescent="0.25">
      <c r="A244" s="417"/>
      <c r="B244" s="567"/>
      <c r="C244" s="567"/>
      <c r="D244" s="567"/>
      <c r="E244" s="567"/>
      <c r="F244" s="567"/>
      <c r="G244" s="567"/>
      <c r="H244" s="567"/>
      <c r="I244" s="567"/>
      <c r="J244" s="567"/>
      <c r="K244" s="567"/>
      <c r="L244" s="567"/>
      <c r="M244" s="567"/>
      <c r="N244" s="418"/>
    </row>
    <row r="245" spans="1:14" x14ac:dyDescent="0.25">
      <c r="A245" s="417"/>
      <c r="B245" s="567"/>
      <c r="C245" s="567"/>
      <c r="D245" s="567"/>
      <c r="E245" s="567"/>
      <c r="F245" s="567"/>
      <c r="G245" s="567"/>
      <c r="H245" s="567"/>
      <c r="I245" s="567"/>
      <c r="J245" s="567"/>
      <c r="K245" s="567"/>
      <c r="L245" s="567"/>
      <c r="M245" s="567"/>
      <c r="N245" s="418"/>
    </row>
    <row r="246" spans="1:14" ht="15.6" customHeight="1" x14ac:dyDescent="0.25">
      <c r="A246" s="85" t="s">
        <v>244</v>
      </c>
      <c r="B246" s="463" t="s">
        <v>292</v>
      </c>
      <c r="C246" s="464"/>
      <c r="D246" s="464"/>
      <c r="E246" s="464"/>
      <c r="F246" s="464"/>
      <c r="G246" s="465"/>
      <c r="H246" s="75" t="s">
        <v>32</v>
      </c>
      <c r="I246" s="86"/>
      <c r="J246" s="86"/>
      <c r="K246" s="21"/>
      <c r="L246" s="21"/>
      <c r="M246" s="21"/>
      <c r="N246" s="72" t="s">
        <v>265</v>
      </c>
    </row>
    <row r="247" spans="1:14" ht="15.75" x14ac:dyDescent="0.25">
      <c r="A247" s="85"/>
      <c r="B247" s="499"/>
      <c r="C247" s="500"/>
      <c r="D247" s="500"/>
      <c r="E247" s="500"/>
      <c r="F247" s="500"/>
      <c r="G247" s="501"/>
      <c r="H247" s="83">
        <v>36.6</v>
      </c>
      <c r="I247" s="89"/>
      <c r="J247" s="86"/>
      <c r="K247" s="21"/>
      <c r="L247" s="21"/>
      <c r="M247" s="21"/>
      <c r="N247" s="90">
        <v>36.6</v>
      </c>
    </row>
    <row r="248" spans="1:14" ht="15.6" customHeight="1" x14ac:dyDescent="0.25">
      <c r="A248" s="555"/>
      <c r="B248" s="556"/>
      <c r="C248" s="556"/>
      <c r="D248" s="556"/>
      <c r="E248" s="556"/>
      <c r="F248" s="556"/>
      <c r="G248" s="556"/>
      <c r="H248" s="556"/>
      <c r="I248" s="556"/>
      <c r="J248" s="556"/>
      <c r="K248" s="556"/>
      <c r="L248" s="556"/>
      <c r="M248" s="556"/>
      <c r="N248" s="557"/>
    </row>
    <row r="249" spans="1:14" ht="15.75" x14ac:dyDescent="0.25">
      <c r="A249" s="85" t="s">
        <v>245</v>
      </c>
      <c r="B249" s="463" t="s">
        <v>357</v>
      </c>
      <c r="C249" s="464"/>
      <c r="D249" s="464"/>
      <c r="E249" s="464"/>
      <c r="F249" s="464"/>
      <c r="G249" s="465"/>
      <c r="H249" s="102" t="s">
        <v>32</v>
      </c>
      <c r="I249" s="86" t="s">
        <v>293</v>
      </c>
      <c r="J249" s="86"/>
      <c r="K249" s="21"/>
      <c r="L249" s="21"/>
      <c r="M249" s="21"/>
      <c r="N249" s="72" t="s">
        <v>265</v>
      </c>
    </row>
    <row r="250" spans="1:14" ht="15.75" x14ac:dyDescent="0.25">
      <c r="A250" s="85"/>
      <c r="B250" s="499"/>
      <c r="C250" s="500"/>
      <c r="D250" s="500"/>
      <c r="E250" s="500"/>
      <c r="F250" s="500"/>
      <c r="G250" s="501"/>
      <c r="H250" s="108">
        <v>12.4</v>
      </c>
      <c r="I250" s="99"/>
      <c r="J250" s="86"/>
      <c r="K250" s="21"/>
      <c r="L250" s="21"/>
      <c r="M250" s="21"/>
      <c r="N250" s="90">
        <v>12.4</v>
      </c>
    </row>
    <row r="251" spans="1:14" ht="15.6" customHeight="1" thickBot="1" x14ac:dyDescent="0.3">
      <c r="A251" s="555"/>
      <c r="B251" s="556"/>
      <c r="C251" s="556"/>
      <c r="D251" s="556"/>
      <c r="E251" s="556"/>
      <c r="F251" s="556"/>
      <c r="G251" s="556"/>
      <c r="H251" s="556"/>
      <c r="I251" s="556"/>
      <c r="J251" s="556"/>
      <c r="K251" s="556"/>
      <c r="L251" s="556"/>
      <c r="M251" s="556"/>
      <c r="N251" s="557"/>
    </row>
    <row r="252" spans="1:14" ht="16.5" thickBot="1" x14ac:dyDescent="0.3">
      <c r="A252" s="316" t="s">
        <v>306</v>
      </c>
      <c r="B252" s="516" t="s">
        <v>45</v>
      </c>
      <c r="C252" s="517"/>
      <c r="D252" s="517"/>
      <c r="E252" s="517"/>
      <c r="F252" s="517"/>
      <c r="G252" s="517"/>
      <c r="H252" s="517"/>
      <c r="I252" s="517"/>
      <c r="J252" s="517"/>
      <c r="K252" s="517"/>
      <c r="L252" s="517"/>
      <c r="M252" s="517"/>
      <c r="N252" s="518"/>
    </row>
    <row r="253" spans="1:14" ht="15.75" x14ac:dyDescent="0.25">
      <c r="A253" s="212" t="s">
        <v>51</v>
      </c>
      <c r="B253" s="564" t="s">
        <v>49</v>
      </c>
      <c r="C253" s="565"/>
      <c r="D253" s="565"/>
      <c r="E253" s="565"/>
      <c r="F253" s="565"/>
      <c r="G253" s="566"/>
      <c r="H253" s="328" t="s">
        <v>8</v>
      </c>
      <c r="I253" s="329"/>
      <c r="J253" s="327"/>
      <c r="K253" s="324"/>
      <c r="L253" s="138" t="s">
        <v>315</v>
      </c>
      <c r="M253" s="138" t="s">
        <v>290</v>
      </c>
      <c r="N253" s="330" t="s">
        <v>265</v>
      </c>
    </row>
    <row r="254" spans="1:14" ht="15.75" x14ac:dyDescent="0.25">
      <c r="A254" s="142"/>
      <c r="B254" s="113"/>
      <c r="C254" s="113"/>
      <c r="D254" s="113"/>
      <c r="E254" s="113"/>
      <c r="F254" s="113"/>
      <c r="G254" s="113"/>
      <c r="H254" s="102"/>
      <c r="I254" s="126"/>
      <c r="J254" s="126"/>
      <c r="K254" s="126"/>
      <c r="L254" s="125" t="s">
        <v>316</v>
      </c>
      <c r="M254" s="125">
        <v>25.49</v>
      </c>
      <c r="N254" s="142">
        <f>M274</f>
        <v>264.93000000000006</v>
      </c>
    </row>
    <row r="255" spans="1:14" ht="15.75" x14ac:dyDescent="0.25">
      <c r="A255" s="142"/>
      <c r="B255" s="113"/>
      <c r="C255" s="113"/>
      <c r="D255" s="113"/>
      <c r="E255" s="113"/>
      <c r="F255" s="113"/>
      <c r="G255" s="113"/>
      <c r="H255" s="102"/>
      <c r="I255" s="126"/>
      <c r="J255" s="126"/>
      <c r="K255" s="126"/>
      <c r="L255" s="125" t="s">
        <v>376</v>
      </c>
      <c r="M255" s="125">
        <v>6.78</v>
      </c>
      <c r="N255" s="142"/>
    </row>
    <row r="256" spans="1:14" ht="15.75" x14ac:dyDescent="0.25">
      <c r="A256" s="142"/>
      <c r="B256" s="113"/>
      <c r="C256" s="113"/>
      <c r="D256" s="113"/>
      <c r="E256" s="113"/>
      <c r="F256" s="113"/>
      <c r="G256" s="113"/>
      <c r="H256" s="102"/>
      <c r="I256" s="126"/>
      <c r="J256" s="126"/>
      <c r="K256" s="126"/>
      <c r="L256" s="125" t="s">
        <v>377</v>
      </c>
      <c r="M256" s="125">
        <v>11.79</v>
      </c>
      <c r="N256" s="126"/>
    </row>
    <row r="257" spans="1:14" ht="31.5" x14ac:dyDescent="0.25">
      <c r="A257" s="142"/>
      <c r="B257" s="126"/>
      <c r="C257" s="126"/>
      <c r="D257" s="126"/>
      <c r="E257" s="126"/>
      <c r="F257" s="126"/>
      <c r="G257" s="126"/>
      <c r="H257" s="126"/>
      <c r="I257" s="126"/>
      <c r="J257" s="126"/>
      <c r="K257" s="126"/>
      <c r="L257" s="150" t="s">
        <v>378</v>
      </c>
      <c r="M257" s="125">
        <v>7.79</v>
      </c>
      <c r="N257" s="126"/>
    </row>
    <row r="258" spans="1:14" ht="15.75" x14ac:dyDescent="0.25">
      <c r="A258" s="138"/>
      <c r="B258" s="126"/>
      <c r="C258" s="126"/>
      <c r="D258" s="126"/>
      <c r="E258" s="126"/>
      <c r="F258" s="126"/>
      <c r="G258" s="126"/>
      <c r="H258" s="126"/>
      <c r="I258" s="126"/>
      <c r="J258" s="126"/>
      <c r="K258" s="126"/>
      <c r="L258" s="150" t="s">
        <v>379</v>
      </c>
      <c r="M258" s="125">
        <v>4.92</v>
      </c>
      <c r="N258" s="141"/>
    </row>
    <row r="259" spans="1:14" ht="15.75" x14ac:dyDescent="0.25">
      <c r="A259" s="138"/>
      <c r="B259" s="126"/>
      <c r="C259" s="126"/>
      <c r="D259" s="126"/>
      <c r="E259" s="126"/>
      <c r="F259" s="126"/>
      <c r="G259" s="126"/>
      <c r="H259" s="126"/>
      <c r="I259" s="126"/>
      <c r="J259" s="126"/>
      <c r="K259" s="126"/>
      <c r="L259" s="150" t="s">
        <v>380</v>
      </c>
      <c r="M259" s="125">
        <v>7.79</v>
      </c>
      <c r="N259" s="141"/>
    </row>
    <row r="260" spans="1:14" ht="15.75" x14ac:dyDescent="0.25">
      <c r="A260" s="138"/>
      <c r="B260" s="126"/>
      <c r="C260" s="126"/>
      <c r="D260" s="126"/>
      <c r="E260" s="126"/>
      <c r="F260" s="126"/>
      <c r="G260" s="126"/>
      <c r="H260" s="126"/>
      <c r="I260" s="126"/>
      <c r="J260" s="126"/>
      <c r="K260" s="126"/>
      <c r="L260" s="125" t="s">
        <v>381</v>
      </c>
      <c r="M260" s="125">
        <v>9.7200000000000006</v>
      </c>
      <c r="N260" s="141"/>
    </row>
    <row r="261" spans="1:14" ht="15.75" x14ac:dyDescent="0.25">
      <c r="A261" s="138"/>
      <c r="B261" s="126"/>
      <c r="C261" s="126"/>
      <c r="D261" s="126"/>
      <c r="E261" s="126"/>
      <c r="F261" s="126"/>
      <c r="G261" s="126"/>
      <c r="H261" s="126"/>
      <c r="I261" s="126"/>
      <c r="J261" s="126"/>
      <c r="K261" s="126"/>
      <c r="L261" s="125" t="s">
        <v>267</v>
      </c>
      <c r="M261" s="125">
        <v>19.84</v>
      </c>
      <c r="N261" s="141"/>
    </row>
    <row r="262" spans="1:14" ht="15.75" x14ac:dyDescent="0.25">
      <c r="A262" s="138"/>
      <c r="B262" s="126"/>
      <c r="C262" s="126"/>
      <c r="D262" s="126"/>
      <c r="E262" s="126"/>
      <c r="F262" s="126"/>
      <c r="G262" s="126"/>
      <c r="H262" s="126"/>
      <c r="I262" s="126"/>
      <c r="J262" s="126"/>
      <c r="K262" s="126"/>
      <c r="L262" s="125" t="s">
        <v>382</v>
      </c>
      <c r="M262" s="125">
        <v>7.4</v>
      </c>
      <c r="N262" s="141"/>
    </row>
    <row r="263" spans="1:14" ht="15.75" x14ac:dyDescent="0.25">
      <c r="A263" s="138"/>
      <c r="B263" s="126"/>
      <c r="C263" s="126"/>
      <c r="D263" s="126"/>
      <c r="E263" s="126"/>
      <c r="F263" s="126"/>
      <c r="G263" s="126"/>
      <c r="H263" s="126"/>
      <c r="I263" s="126"/>
      <c r="J263" s="126"/>
      <c r="K263" s="126"/>
      <c r="L263" s="125" t="s">
        <v>383</v>
      </c>
      <c r="M263" s="125">
        <v>29.93</v>
      </c>
      <c r="N263" s="141"/>
    </row>
    <row r="264" spans="1:14" ht="31.5" x14ac:dyDescent="0.25">
      <c r="A264" s="138"/>
      <c r="B264" s="126"/>
      <c r="C264" s="126"/>
      <c r="D264" s="126"/>
      <c r="E264" s="126"/>
      <c r="F264" s="126"/>
      <c r="G264" s="126"/>
      <c r="H264" s="126"/>
      <c r="I264" s="126"/>
      <c r="J264" s="126"/>
      <c r="K264" s="126"/>
      <c r="L264" s="150" t="s">
        <v>384</v>
      </c>
      <c r="M264" s="125">
        <v>5.61</v>
      </c>
      <c r="N264" s="141"/>
    </row>
    <row r="265" spans="1:14" ht="15.75" x14ac:dyDescent="0.25">
      <c r="A265" s="138"/>
      <c r="B265" s="126"/>
      <c r="C265" s="126"/>
      <c r="D265" s="126"/>
      <c r="E265" s="126"/>
      <c r="F265" s="126"/>
      <c r="G265" s="126"/>
      <c r="H265" s="126"/>
      <c r="I265" s="126"/>
      <c r="J265" s="126"/>
      <c r="K265" s="126"/>
      <c r="L265" s="125" t="s">
        <v>266</v>
      </c>
      <c r="M265" s="125">
        <v>46.24</v>
      </c>
      <c r="N265" s="141"/>
    </row>
    <row r="266" spans="1:14" ht="15.75" x14ac:dyDescent="0.25">
      <c r="A266" s="138"/>
      <c r="B266" s="126"/>
      <c r="C266" s="126"/>
      <c r="D266" s="126"/>
      <c r="E266" s="126"/>
      <c r="F266" s="126"/>
      <c r="G266" s="126"/>
      <c r="H266" s="126"/>
      <c r="I266" s="126"/>
      <c r="J266" s="126"/>
      <c r="K266" s="126"/>
      <c r="L266" s="125" t="s">
        <v>385</v>
      </c>
      <c r="M266" s="125">
        <v>15.53</v>
      </c>
      <c r="N266" s="141"/>
    </row>
    <row r="267" spans="1:14" ht="15.75" x14ac:dyDescent="0.25">
      <c r="A267" s="138"/>
      <c r="B267" s="126"/>
      <c r="C267" s="126"/>
      <c r="D267" s="126"/>
      <c r="E267" s="126"/>
      <c r="F267" s="126"/>
      <c r="G267" s="126"/>
      <c r="H267" s="126"/>
      <c r="I267" s="126"/>
      <c r="J267" s="126"/>
      <c r="K267" s="126"/>
      <c r="L267" s="125" t="s">
        <v>386</v>
      </c>
      <c r="M267" s="125">
        <v>11.4</v>
      </c>
      <c r="N267" s="141"/>
    </row>
    <row r="268" spans="1:14" ht="15.75" x14ac:dyDescent="0.25">
      <c r="A268" s="138"/>
      <c r="B268" s="126"/>
      <c r="C268" s="126"/>
      <c r="D268" s="126"/>
      <c r="E268" s="126"/>
      <c r="F268" s="126"/>
      <c r="G268" s="126"/>
      <c r="H268" s="126"/>
      <c r="I268" s="126"/>
      <c r="J268" s="126"/>
      <c r="K268" s="126"/>
      <c r="L268" s="125" t="s">
        <v>387</v>
      </c>
      <c r="M268" s="125">
        <v>11.4</v>
      </c>
      <c r="N268" s="141"/>
    </row>
    <row r="269" spans="1:14" ht="15.75" x14ac:dyDescent="0.25">
      <c r="A269" s="138"/>
      <c r="B269" s="126"/>
      <c r="C269" s="126"/>
      <c r="D269" s="126"/>
      <c r="E269" s="126"/>
      <c r="F269" s="126"/>
      <c r="G269" s="126"/>
      <c r="H269" s="126"/>
      <c r="I269" s="126"/>
      <c r="J269" s="126"/>
      <c r="K269" s="126"/>
      <c r="L269" s="125" t="s">
        <v>388</v>
      </c>
      <c r="M269" s="125">
        <v>11.4</v>
      </c>
      <c r="N269" s="141"/>
    </row>
    <row r="270" spans="1:14" ht="15.75" x14ac:dyDescent="0.25">
      <c r="A270" s="138"/>
      <c r="B270" s="126"/>
      <c r="C270" s="126"/>
      <c r="D270" s="126"/>
      <c r="E270" s="126"/>
      <c r="F270" s="126"/>
      <c r="G270" s="126"/>
      <c r="H270" s="126"/>
      <c r="I270" s="126"/>
      <c r="J270" s="126"/>
      <c r="K270" s="126"/>
      <c r="L270" s="125" t="s">
        <v>389</v>
      </c>
      <c r="M270" s="125">
        <v>11.4</v>
      </c>
      <c r="N270" s="141"/>
    </row>
    <row r="271" spans="1:14" ht="31.5" x14ac:dyDescent="0.25">
      <c r="A271" s="138"/>
      <c r="B271" s="126"/>
      <c r="C271" s="126"/>
      <c r="D271" s="126"/>
      <c r="E271" s="126"/>
      <c r="F271" s="126"/>
      <c r="G271" s="126"/>
      <c r="H271" s="126"/>
      <c r="I271" s="126"/>
      <c r="J271" s="126"/>
      <c r="K271" s="126"/>
      <c r="L271" s="150" t="s">
        <v>390</v>
      </c>
      <c r="M271" s="125">
        <v>7.79</v>
      </c>
      <c r="N271" s="126"/>
    </row>
    <row r="272" spans="1:14" ht="31.5" x14ac:dyDescent="0.25">
      <c r="A272" s="138"/>
      <c r="B272" s="126"/>
      <c r="C272" s="126"/>
      <c r="D272" s="126"/>
      <c r="E272" s="126"/>
      <c r="F272" s="126"/>
      <c r="G272" s="126"/>
      <c r="H272" s="126"/>
      <c r="I272" s="126"/>
      <c r="J272" s="126"/>
      <c r="K272" s="126"/>
      <c r="L272" s="150" t="s">
        <v>391</v>
      </c>
      <c r="M272" s="125">
        <v>7.79</v>
      </c>
      <c r="N272" s="126"/>
    </row>
    <row r="273" spans="1:14" ht="31.5" x14ac:dyDescent="0.25">
      <c r="A273" s="138"/>
      <c r="B273" s="126"/>
      <c r="C273" s="126"/>
      <c r="D273" s="126"/>
      <c r="E273" s="126"/>
      <c r="F273" s="126"/>
      <c r="G273" s="126"/>
      <c r="H273" s="126"/>
      <c r="I273" s="126"/>
      <c r="J273" s="126"/>
      <c r="K273" s="126"/>
      <c r="L273" s="150" t="s">
        <v>392</v>
      </c>
      <c r="M273" s="125">
        <v>4.92</v>
      </c>
      <c r="N273" s="126"/>
    </row>
    <row r="274" spans="1:14" ht="15.75" x14ac:dyDescent="0.25">
      <c r="A274" s="138"/>
      <c r="B274" s="126"/>
      <c r="C274" s="126"/>
      <c r="D274" s="126"/>
      <c r="E274" s="126"/>
      <c r="F274" s="126"/>
      <c r="G274" s="126"/>
      <c r="H274" s="126"/>
      <c r="I274" s="126"/>
      <c r="J274" s="126"/>
      <c r="K274" s="126"/>
      <c r="L274" s="126"/>
      <c r="M274" s="126">
        <f>SUM(M254:M273)</f>
        <v>264.93000000000006</v>
      </c>
      <c r="N274" s="126"/>
    </row>
    <row r="275" spans="1:14" ht="15.75" x14ac:dyDescent="0.25">
      <c r="A275" s="561"/>
      <c r="B275" s="562"/>
      <c r="C275" s="562"/>
      <c r="D275" s="562"/>
      <c r="E275" s="562"/>
      <c r="F275" s="562"/>
      <c r="G275" s="562"/>
      <c r="H275" s="562"/>
      <c r="I275" s="562"/>
      <c r="J275" s="562"/>
      <c r="K275" s="562"/>
      <c r="L275" s="562"/>
      <c r="M275" s="562"/>
      <c r="N275" s="563"/>
    </row>
    <row r="276" spans="1:14" ht="46.15" customHeight="1" x14ac:dyDescent="0.25">
      <c r="A276" s="85" t="s">
        <v>52</v>
      </c>
      <c r="B276" s="463" t="s">
        <v>296</v>
      </c>
      <c r="C276" s="464"/>
      <c r="D276" s="464"/>
      <c r="E276" s="464"/>
      <c r="F276" s="464"/>
      <c r="G276" s="465"/>
      <c r="H276" s="75" t="s">
        <v>8</v>
      </c>
      <c r="I276" s="93"/>
      <c r="J276" s="75"/>
      <c r="K276" s="50"/>
      <c r="L276" s="50"/>
      <c r="M276" s="50"/>
      <c r="N276" s="72" t="s">
        <v>265</v>
      </c>
    </row>
    <row r="277" spans="1:14" ht="15.75" x14ac:dyDescent="0.25">
      <c r="A277" s="85"/>
      <c r="B277" s="499" t="s">
        <v>295</v>
      </c>
      <c r="C277" s="500"/>
      <c r="D277" s="500"/>
      <c r="E277" s="500"/>
      <c r="F277" s="500"/>
      <c r="G277" s="501"/>
      <c r="H277" s="75"/>
      <c r="I277" s="94"/>
      <c r="J277" s="95"/>
      <c r="K277" s="50"/>
      <c r="L277" s="50"/>
      <c r="M277" s="50"/>
      <c r="N277" s="72">
        <v>264.93</v>
      </c>
    </row>
    <row r="278" spans="1:14" x14ac:dyDescent="0.25">
      <c r="A278" s="555"/>
      <c r="B278" s="556"/>
      <c r="C278" s="556"/>
      <c r="D278" s="556"/>
      <c r="E278" s="556"/>
      <c r="F278" s="556"/>
      <c r="G278" s="556"/>
      <c r="H278" s="556"/>
      <c r="I278" s="556"/>
      <c r="J278" s="556"/>
      <c r="K278" s="556"/>
      <c r="L278" s="556"/>
      <c r="M278" s="556"/>
      <c r="N278" s="557"/>
    </row>
    <row r="279" spans="1:14" ht="48.6" customHeight="1" x14ac:dyDescent="0.25">
      <c r="A279" s="85" t="s">
        <v>133</v>
      </c>
      <c r="B279" s="463" t="s">
        <v>297</v>
      </c>
      <c r="C279" s="464"/>
      <c r="D279" s="464"/>
      <c r="E279" s="464"/>
      <c r="F279" s="464"/>
      <c r="G279" s="465"/>
      <c r="H279" s="75" t="s">
        <v>8</v>
      </c>
      <c r="I279" s="93"/>
      <c r="J279" s="75"/>
      <c r="K279" s="50"/>
      <c r="L279" s="50"/>
      <c r="M279" s="50"/>
      <c r="N279" s="72" t="s">
        <v>265</v>
      </c>
    </row>
    <row r="280" spans="1:14" ht="15" customHeight="1" x14ac:dyDescent="0.25">
      <c r="A280" s="85"/>
      <c r="B280" s="499" t="s">
        <v>295</v>
      </c>
      <c r="C280" s="500"/>
      <c r="D280" s="500"/>
      <c r="E280" s="500"/>
      <c r="F280" s="500"/>
      <c r="G280" s="501"/>
      <c r="H280" s="75"/>
      <c r="I280" s="94"/>
      <c r="J280" s="95"/>
      <c r="K280" s="50"/>
      <c r="L280" s="50"/>
      <c r="M280" s="50"/>
      <c r="N280" s="72">
        <v>264.93</v>
      </c>
    </row>
    <row r="281" spans="1:14" ht="15" customHeight="1" thickBot="1" x14ac:dyDescent="0.3">
      <c r="A281" s="555"/>
      <c r="B281" s="556"/>
      <c r="C281" s="556"/>
      <c r="D281" s="556"/>
      <c r="E281" s="556"/>
      <c r="F281" s="556"/>
      <c r="G281" s="556"/>
      <c r="H281" s="556"/>
      <c r="I281" s="556"/>
      <c r="J281" s="556"/>
      <c r="K281" s="556"/>
      <c r="L281" s="556"/>
      <c r="M281" s="556"/>
      <c r="N281" s="557"/>
    </row>
    <row r="282" spans="1:14" ht="18" customHeight="1" thickBot="1" x14ac:dyDescent="0.3">
      <c r="A282" s="316" t="s">
        <v>568</v>
      </c>
      <c r="B282" s="516" t="s">
        <v>172</v>
      </c>
      <c r="C282" s="517"/>
      <c r="D282" s="517"/>
      <c r="E282" s="517"/>
      <c r="F282" s="517"/>
      <c r="G282" s="517"/>
      <c r="H282" s="517"/>
      <c r="I282" s="517"/>
      <c r="J282" s="517"/>
      <c r="K282" s="517"/>
      <c r="L282" s="517"/>
      <c r="M282" s="517"/>
      <c r="N282" s="518"/>
    </row>
    <row r="283" spans="1:14" ht="32.450000000000003" customHeight="1" x14ac:dyDescent="0.25">
      <c r="A283" s="331" t="s">
        <v>62</v>
      </c>
      <c r="B283" s="558" t="s">
        <v>228</v>
      </c>
      <c r="C283" s="559"/>
      <c r="D283" s="559"/>
      <c r="E283" s="559"/>
      <c r="F283" s="559"/>
      <c r="G283" s="560"/>
      <c r="H283" s="331" t="s">
        <v>8</v>
      </c>
      <c r="I283" s="332" t="s">
        <v>264</v>
      </c>
      <c r="J283" s="333" t="s">
        <v>278</v>
      </c>
      <c r="K283" s="333" t="s">
        <v>298</v>
      </c>
      <c r="L283" s="334" t="s">
        <v>299</v>
      </c>
      <c r="M283" s="335"/>
      <c r="N283" s="336" t="s">
        <v>265</v>
      </c>
    </row>
    <row r="284" spans="1:14" ht="15.6" customHeight="1" x14ac:dyDescent="0.25">
      <c r="A284" s="75"/>
      <c r="B284" s="110"/>
      <c r="C284" s="110"/>
      <c r="D284" s="110"/>
      <c r="E284" s="110"/>
      <c r="F284" s="526" t="s">
        <v>266</v>
      </c>
      <c r="G284" s="526"/>
      <c r="H284" s="526"/>
      <c r="I284" s="65">
        <v>9.4499999999999993</v>
      </c>
      <c r="J284" s="134">
        <v>3</v>
      </c>
      <c r="K284" s="134">
        <v>2</v>
      </c>
      <c r="L284" s="135">
        <v>4.8</v>
      </c>
      <c r="M284" s="5"/>
      <c r="N284" s="98">
        <f>((I284*J284)*K284)-L284</f>
        <v>51.9</v>
      </c>
    </row>
    <row r="285" spans="1:14" ht="15.75" x14ac:dyDescent="0.25">
      <c r="A285" s="75"/>
      <c r="B285" s="110"/>
      <c r="C285" s="110"/>
      <c r="D285" s="110"/>
      <c r="E285" s="110"/>
      <c r="F285" s="526" t="s">
        <v>393</v>
      </c>
      <c r="G285" s="526"/>
      <c r="H285" s="526"/>
      <c r="I285" s="65">
        <v>12.6</v>
      </c>
      <c r="J285" s="134">
        <v>3</v>
      </c>
      <c r="K285" s="134">
        <v>2</v>
      </c>
      <c r="L285" s="135">
        <v>7.2</v>
      </c>
      <c r="M285" s="5"/>
      <c r="N285" s="98">
        <f t="shared" ref="N285:N317" si="8">((I285*J285)*K285)-L285</f>
        <v>68.399999999999991</v>
      </c>
    </row>
    <row r="286" spans="1:14" ht="15.75" x14ac:dyDescent="0.25">
      <c r="A286" s="75"/>
      <c r="B286" s="110"/>
      <c r="C286" s="110"/>
      <c r="D286" s="110"/>
      <c r="E286" s="110"/>
      <c r="F286" s="526" t="s">
        <v>394</v>
      </c>
      <c r="G286" s="526"/>
      <c r="H286" s="526"/>
      <c r="I286" s="65">
        <v>23.05</v>
      </c>
      <c r="J286" s="134">
        <v>3</v>
      </c>
      <c r="K286" s="134">
        <v>2</v>
      </c>
      <c r="L286" s="135">
        <v>6.51</v>
      </c>
      <c r="M286" s="5"/>
      <c r="N286" s="98">
        <f t="shared" si="8"/>
        <v>131.79000000000002</v>
      </c>
    </row>
    <row r="287" spans="1:14" ht="15.6" customHeight="1" x14ac:dyDescent="0.25">
      <c r="A287" s="75"/>
      <c r="B287" s="110"/>
      <c r="C287" s="110"/>
      <c r="D287" s="110"/>
      <c r="E287" s="110"/>
      <c r="F287" s="527" t="s">
        <v>395</v>
      </c>
      <c r="G287" s="527"/>
      <c r="H287" s="527"/>
      <c r="I287" s="65">
        <v>5.65</v>
      </c>
      <c r="J287" s="134">
        <v>3</v>
      </c>
      <c r="K287" s="134">
        <v>2</v>
      </c>
      <c r="L287" s="135">
        <v>1.68</v>
      </c>
      <c r="M287" s="5"/>
      <c r="N287" s="98">
        <f t="shared" si="8"/>
        <v>32.220000000000006</v>
      </c>
    </row>
    <row r="288" spans="1:14" ht="15.75" x14ac:dyDescent="0.25">
      <c r="A288" s="75"/>
      <c r="B288" s="110"/>
      <c r="C288" s="110"/>
      <c r="D288" s="110"/>
      <c r="E288" s="110"/>
      <c r="F288" s="527" t="s">
        <v>396</v>
      </c>
      <c r="G288" s="527"/>
      <c r="H288" s="527"/>
      <c r="I288" s="65">
        <v>2.4</v>
      </c>
      <c r="J288" s="134">
        <v>3</v>
      </c>
      <c r="K288" s="134">
        <v>2</v>
      </c>
      <c r="L288" s="135">
        <v>1.68</v>
      </c>
      <c r="M288" s="5"/>
      <c r="N288" s="98">
        <f t="shared" si="8"/>
        <v>12.719999999999999</v>
      </c>
    </row>
    <row r="289" spans="1:14" ht="15.75" x14ac:dyDescent="0.25">
      <c r="A289" s="75"/>
      <c r="B289" s="110"/>
      <c r="C289" s="110"/>
      <c r="D289" s="110"/>
      <c r="E289" s="110"/>
      <c r="F289" s="527" t="s">
        <v>397</v>
      </c>
      <c r="G289" s="527"/>
      <c r="H289" s="527"/>
      <c r="I289" s="65">
        <v>2.0499999999999998</v>
      </c>
      <c r="J289" s="134">
        <v>3</v>
      </c>
      <c r="K289" s="134">
        <v>2</v>
      </c>
      <c r="L289" s="135"/>
      <c r="M289" s="5"/>
      <c r="N289" s="98">
        <f t="shared" si="8"/>
        <v>12.299999999999999</v>
      </c>
    </row>
    <row r="290" spans="1:14" ht="15" customHeight="1" x14ac:dyDescent="0.25">
      <c r="A290" s="75"/>
      <c r="B290" s="110"/>
      <c r="C290" s="110"/>
      <c r="D290" s="110"/>
      <c r="E290" s="110"/>
      <c r="F290" s="527" t="s">
        <v>398</v>
      </c>
      <c r="G290" s="527"/>
      <c r="H290" s="527"/>
      <c r="I290" s="65">
        <v>7.55</v>
      </c>
      <c r="J290" s="134">
        <v>3</v>
      </c>
      <c r="K290" s="134">
        <v>2</v>
      </c>
      <c r="L290" s="135">
        <v>1.68</v>
      </c>
      <c r="M290" s="5"/>
      <c r="N290" s="98">
        <f t="shared" si="8"/>
        <v>43.62</v>
      </c>
    </row>
    <row r="291" spans="1:14" ht="32.450000000000003" customHeight="1" x14ac:dyDescent="0.25">
      <c r="A291" s="75"/>
      <c r="B291" s="110"/>
      <c r="C291" s="110"/>
      <c r="D291" s="110"/>
      <c r="E291" s="110"/>
      <c r="F291" s="527" t="s">
        <v>399</v>
      </c>
      <c r="G291" s="527"/>
      <c r="H291" s="527"/>
      <c r="I291" s="65">
        <v>15.35</v>
      </c>
      <c r="J291" s="134">
        <v>3</v>
      </c>
      <c r="K291" s="134">
        <v>2</v>
      </c>
      <c r="L291" s="135">
        <v>12.68</v>
      </c>
      <c r="M291" s="5"/>
      <c r="N291" s="98">
        <f t="shared" si="8"/>
        <v>79.419999999999987</v>
      </c>
    </row>
    <row r="292" spans="1:14" ht="15.75" x14ac:dyDescent="0.25">
      <c r="A292" s="75"/>
      <c r="B292" s="110"/>
      <c r="C292" s="110"/>
      <c r="D292" s="110"/>
      <c r="E292" s="110"/>
      <c r="F292" s="527" t="s">
        <v>382</v>
      </c>
      <c r="G292" s="527"/>
      <c r="H292" s="527"/>
      <c r="I292" s="65">
        <v>2.15</v>
      </c>
      <c r="J292" s="134">
        <v>3</v>
      </c>
      <c r="K292" s="151">
        <v>2</v>
      </c>
      <c r="L292" s="135">
        <v>0.8</v>
      </c>
      <c r="M292" s="5"/>
      <c r="N292" s="98">
        <f t="shared" si="8"/>
        <v>12.099999999999998</v>
      </c>
    </row>
    <row r="293" spans="1:14" ht="15.75" x14ac:dyDescent="0.25">
      <c r="A293" s="75"/>
      <c r="B293" s="110"/>
      <c r="C293" s="110"/>
      <c r="D293" s="110"/>
      <c r="E293" s="110"/>
      <c r="F293" s="526" t="s">
        <v>383</v>
      </c>
      <c r="G293" s="526"/>
      <c r="H293" s="526"/>
      <c r="I293" s="65">
        <v>5.55</v>
      </c>
      <c r="J293" s="134">
        <v>3</v>
      </c>
      <c r="K293" s="151">
        <v>2</v>
      </c>
      <c r="L293" s="135">
        <v>3.6</v>
      </c>
      <c r="M293" s="5"/>
      <c r="N293" s="98">
        <f t="shared" si="8"/>
        <v>29.699999999999996</v>
      </c>
    </row>
    <row r="294" spans="1:14" ht="15.75" x14ac:dyDescent="0.25">
      <c r="A294" s="75"/>
      <c r="B294" s="110"/>
      <c r="C294" s="110"/>
      <c r="D294" s="110"/>
      <c r="E294" s="110"/>
      <c r="F294" s="527" t="s">
        <v>400</v>
      </c>
      <c r="G294" s="527"/>
      <c r="H294" s="527"/>
      <c r="I294" s="65">
        <v>2.35</v>
      </c>
      <c r="J294" s="134">
        <v>3</v>
      </c>
      <c r="K294" s="151">
        <v>2</v>
      </c>
      <c r="L294" s="135"/>
      <c r="M294" s="5"/>
      <c r="N294" s="98">
        <f t="shared" si="8"/>
        <v>14.100000000000001</v>
      </c>
    </row>
    <row r="295" spans="1:14" ht="15.75" x14ac:dyDescent="0.25">
      <c r="A295" s="75"/>
      <c r="B295" s="110"/>
      <c r="C295" s="110"/>
      <c r="D295" s="110"/>
      <c r="E295" s="110"/>
      <c r="F295" s="527" t="s">
        <v>401</v>
      </c>
      <c r="G295" s="527"/>
      <c r="H295" s="527"/>
      <c r="I295" s="65">
        <v>2.4</v>
      </c>
      <c r="J295" s="134">
        <v>3</v>
      </c>
      <c r="K295" s="151">
        <v>2</v>
      </c>
      <c r="L295" s="135">
        <v>2.48</v>
      </c>
      <c r="M295" s="5"/>
      <c r="N295" s="98">
        <f t="shared" si="8"/>
        <v>11.919999999999998</v>
      </c>
    </row>
    <row r="296" spans="1:14" ht="15.6" customHeight="1" x14ac:dyDescent="0.25">
      <c r="A296" s="75"/>
      <c r="B296" s="110"/>
      <c r="C296" s="110"/>
      <c r="D296" s="110"/>
      <c r="E296" s="110"/>
      <c r="F296" s="527" t="s">
        <v>402</v>
      </c>
      <c r="G296" s="527"/>
      <c r="H296" s="527"/>
      <c r="I296" s="65">
        <v>2.0499999999999998</v>
      </c>
      <c r="J296" s="134">
        <v>3</v>
      </c>
      <c r="K296" s="151">
        <v>2</v>
      </c>
      <c r="L296" s="135"/>
      <c r="M296" s="5"/>
      <c r="N296" s="98">
        <f t="shared" si="8"/>
        <v>12.299999999999999</v>
      </c>
    </row>
    <row r="297" spans="1:14" ht="15.6" customHeight="1" x14ac:dyDescent="0.25">
      <c r="A297" s="128"/>
      <c r="B297" s="110"/>
      <c r="C297" s="110"/>
      <c r="D297" s="110"/>
      <c r="E297" s="110"/>
      <c r="F297" s="527" t="s">
        <v>419</v>
      </c>
      <c r="G297" s="527"/>
      <c r="H297" s="527"/>
      <c r="I297" s="65">
        <v>7.1</v>
      </c>
      <c r="J297" s="134">
        <v>3</v>
      </c>
      <c r="K297" s="151">
        <v>1</v>
      </c>
      <c r="L297" s="135"/>
      <c r="M297" s="5"/>
      <c r="N297" s="98">
        <f t="shared" si="8"/>
        <v>21.299999999999997</v>
      </c>
    </row>
    <row r="298" spans="1:14" ht="15.75" x14ac:dyDescent="0.25">
      <c r="A298" s="75"/>
      <c r="B298" s="110"/>
      <c r="C298" s="110"/>
      <c r="D298" s="110"/>
      <c r="E298" s="110"/>
      <c r="F298" s="526" t="s">
        <v>403</v>
      </c>
      <c r="G298" s="526"/>
      <c r="H298" s="526"/>
      <c r="I298" s="65">
        <v>3.8</v>
      </c>
      <c r="J298" s="134">
        <v>3</v>
      </c>
      <c r="K298" s="151">
        <v>2</v>
      </c>
      <c r="L298" s="135">
        <v>2.4</v>
      </c>
      <c r="M298" s="5"/>
      <c r="N298" s="98">
        <f t="shared" si="8"/>
        <v>20.399999999999999</v>
      </c>
    </row>
    <row r="299" spans="1:14" ht="15.75" x14ac:dyDescent="0.25">
      <c r="A299" s="75"/>
      <c r="B299" s="110"/>
      <c r="C299" s="110"/>
      <c r="D299" s="110"/>
      <c r="E299" s="110"/>
      <c r="F299" s="526" t="s">
        <v>404</v>
      </c>
      <c r="G299" s="526"/>
      <c r="H299" s="526"/>
      <c r="I299" s="65">
        <v>3.8</v>
      </c>
      <c r="J299" s="134">
        <v>3</v>
      </c>
      <c r="K299" s="151">
        <v>2</v>
      </c>
      <c r="L299" s="135"/>
      <c r="M299" s="5"/>
      <c r="N299" s="98">
        <f t="shared" si="8"/>
        <v>22.799999999999997</v>
      </c>
    </row>
    <row r="300" spans="1:14" ht="15.75" x14ac:dyDescent="0.25">
      <c r="A300" s="75"/>
      <c r="B300" s="110"/>
      <c r="C300" s="110"/>
      <c r="D300" s="110"/>
      <c r="E300" s="110"/>
      <c r="F300" s="526" t="s">
        <v>405</v>
      </c>
      <c r="G300" s="526"/>
      <c r="H300" s="526"/>
      <c r="I300" s="65">
        <v>3.8</v>
      </c>
      <c r="J300" s="134">
        <v>3</v>
      </c>
      <c r="K300" s="151">
        <v>2</v>
      </c>
      <c r="L300" s="54"/>
      <c r="M300" s="5"/>
      <c r="N300" s="98">
        <f t="shared" si="8"/>
        <v>22.799999999999997</v>
      </c>
    </row>
    <row r="301" spans="1:14" ht="15.75" x14ac:dyDescent="0.25">
      <c r="A301" s="75"/>
      <c r="B301" s="110"/>
      <c r="C301" s="110"/>
      <c r="D301" s="110"/>
      <c r="E301" s="110"/>
      <c r="F301" s="526" t="s">
        <v>406</v>
      </c>
      <c r="G301" s="526"/>
      <c r="H301" s="526"/>
      <c r="I301" s="65">
        <v>3.8</v>
      </c>
      <c r="J301" s="134">
        <v>3</v>
      </c>
      <c r="K301" s="151">
        <v>2</v>
      </c>
      <c r="L301" s="54"/>
      <c r="M301" s="5"/>
      <c r="N301" s="98">
        <f t="shared" si="8"/>
        <v>22.799999999999997</v>
      </c>
    </row>
    <row r="302" spans="1:14" ht="15.75" x14ac:dyDescent="0.25">
      <c r="A302" s="75"/>
      <c r="B302" s="110"/>
      <c r="C302" s="110"/>
      <c r="D302" s="110"/>
      <c r="E302" s="110"/>
      <c r="F302" s="526" t="s">
        <v>407</v>
      </c>
      <c r="G302" s="526"/>
      <c r="H302" s="526"/>
      <c r="I302" s="65">
        <v>6.75</v>
      </c>
      <c r="J302" s="134">
        <v>3</v>
      </c>
      <c r="K302" s="151">
        <v>2</v>
      </c>
      <c r="L302" s="54">
        <v>3.15</v>
      </c>
      <c r="M302" s="5"/>
      <c r="N302" s="98">
        <f t="shared" si="8"/>
        <v>37.35</v>
      </c>
    </row>
    <row r="303" spans="1:14" ht="15.75" x14ac:dyDescent="0.25">
      <c r="A303" s="75"/>
      <c r="B303" s="110"/>
      <c r="C303" s="110"/>
      <c r="D303" s="110"/>
      <c r="E303" s="110"/>
      <c r="F303" s="526" t="s">
        <v>407</v>
      </c>
      <c r="G303" s="526"/>
      <c r="H303" s="526"/>
      <c r="I303" s="65">
        <v>6.75</v>
      </c>
      <c r="J303" s="134">
        <v>3</v>
      </c>
      <c r="K303" s="151">
        <v>2</v>
      </c>
      <c r="L303" s="54"/>
      <c r="M303" s="5"/>
      <c r="N303" s="98">
        <f t="shared" si="8"/>
        <v>40.5</v>
      </c>
    </row>
    <row r="304" spans="1:14" ht="15.75" x14ac:dyDescent="0.25">
      <c r="A304" s="75"/>
      <c r="B304" s="110"/>
      <c r="C304" s="110"/>
      <c r="D304" s="110"/>
      <c r="E304" s="110"/>
      <c r="F304" s="527" t="s">
        <v>408</v>
      </c>
      <c r="G304" s="527"/>
      <c r="H304" s="527"/>
      <c r="I304" s="54">
        <v>5.15</v>
      </c>
      <c r="J304" s="134">
        <v>3</v>
      </c>
      <c r="K304" s="151">
        <v>2</v>
      </c>
      <c r="L304" s="54">
        <v>6</v>
      </c>
      <c r="M304" s="5"/>
      <c r="N304" s="98">
        <f t="shared" si="8"/>
        <v>24.900000000000002</v>
      </c>
    </row>
    <row r="305" spans="1:14" ht="15.6" customHeight="1" x14ac:dyDescent="0.25">
      <c r="A305" s="75"/>
      <c r="B305" s="110"/>
      <c r="C305" s="110"/>
      <c r="D305" s="110"/>
      <c r="E305" s="110"/>
      <c r="F305" s="527" t="s">
        <v>409</v>
      </c>
      <c r="G305" s="527"/>
      <c r="H305" s="527"/>
      <c r="I305" s="49">
        <v>3.8</v>
      </c>
      <c r="J305" s="134">
        <v>3</v>
      </c>
      <c r="K305" s="151">
        <v>2</v>
      </c>
      <c r="L305" s="49"/>
      <c r="M305" s="5"/>
      <c r="N305" s="98">
        <f t="shared" si="8"/>
        <v>22.799999999999997</v>
      </c>
    </row>
    <row r="306" spans="1:14" ht="15.75" x14ac:dyDescent="0.25">
      <c r="A306" s="75"/>
      <c r="B306" s="110"/>
      <c r="C306" s="110"/>
      <c r="D306" s="110"/>
      <c r="E306" s="110"/>
      <c r="F306" s="527" t="s">
        <v>410</v>
      </c>
      <c r="G306" s="527"/>
      <c r="H306" s="527"/>
      <c r="I306" s="49">
        <v>3.8</v>
      </c>
      <c r="J306" s="134">
        <v>3</v>
      </c>
      <c r="K306" s="151">
        <v>2</v>
      </c>
      <c r="L306" s="49"/>
      <c r="M306" s="5"/>
      <c r="N306" s="98">
        <f t="shared" si="8"/>
        <v>22.799999999999997</v>
      </c>
    </row>
    <row r="307" spans="1:14" ht="15.75" x14ac:dyDescent="0.25">
      <c r="A307" s="75"/>
      <c r="B307" s="110"/>
      <c r="C307" s="110"/>
      <c r="D307" s="110"/>
      <c r="E307" s="110"/>
      <c r="F307" s="527" t="s">
        <v>412</v>
      </c>
      <c r="G307" s="527"/>
      <c r="H307" s="527"/>
      <c r="I307" s="54">
        <v>3.8</v>
      </c>
      <c r="J307" s="134">
        <v>3</v>
      </c>
      <c r="K307" s="151">
        <v>2</v>
      </c>
      <c r="L307" s="49">
        <v>1.68</v>
      </c>
      <c r="M307" s="5"/>
      <c r="N307" s="98">
        <f t="shared" si="8"/>
        <v>21.119999999999997</v>
      </c>
    </row>
    <row r="308" spans="1:14" ht="15.75" x14ac:dyDescent="0.25">
      <c r="A308" s="75"/>
      <c r="B308" s="110"/>
      <c r="C308" s="110"/>
      <c r="D308" s="110"/>
      <c r="E308" s="110"/>
      <c r="F308" s="527" t="s">
        <v>411</v>
      </c>
      <c r="G308" s="527"/>
      <c r="H308" s="527"/>
      <c r="I308" s="54">
        <v>3.8</v>
      </c>
      <c r="J308" s="134">
        <v>3</v>
      </c>
      <c r="K308" s="151">
        <v>2</v>
      </c>
      <c r="L308" s="49">
        <v>1.68</v>
      </c>
      <c r="M308" s="5"/>
      <c r="N308" s="98">
        <f t="shared" si="8"/>
        <v>21.119999999999997</v>
      </c>
    </row>
    <row r="309" spans="1:14" ht="15.75" x14ac:dyDescent="0.25">
      <c r="A309" s="75"/>
      <c r="B309" s="110"/>
      <c r="C309" s="110"/>
      <c r="D309" s="110"/>
      <c r="E309" s="110"/>
      <c r="F309" s="527" t="s">
        <v>413</v>
      </c>
      <c r="G309" s="527"/>
      <c r="H309" s="527"/>
      <c r="I309" s="54">
        <v>7.3</v>
      </c>
      <c r="J309" s="134">
        <v>3</v>
      </c>
      <c r="K309" s="151">
        <v>2</v>
      </c>
      <c r="L309" s="49">
        <v>1.68</v>
      </c>
      <c r="M309" s="5"/>
      <c r="N309" s="98">
        <f t="shared" si="8"/>
        <v>42.12</v>
      </c>
    </row>
    <row r="310" spans="1:14" ht="15.75" x14ac:dyDescent="0.25">
      <c r="A310" s="75"/>
      <c r="B310" s="110"/>
      <c r="C310" s="110"/>
      <c r="D310" s="110"/>
      <c r="E310" s="110"/>
      <c r="F310" s="527" t="s">
        <v>414</v>
      </c>
      <c r="G310" s="527"/>
      <c r="H310" s="527"/>
      <c r="I310" s="54">
        <v>5.7</v>
      </c>
      <c r="J310" s="134">
        <v>3</v>
      </c>
      <c r="K310" s="151">
        <v>2</v>
      </c>
      <c r="L310" s="49">
        <v>3.15</v>
      </c>
      <c r="M310" s="5"/>
      <c r="N310" s="98">
        <f t="shared" si="8"/>
        <v>31.050000000000004</v>
      </c>
    </row>
    <row r="311" spans="1:14" ht="15.75" x14ac:dyDescent="0.25">
      <c r="A311" s="75"/>
      <c r="B311" s="110"/>
      <c r="C311" s="110"/>
      <c r="D311" s="110"/>
      <c r="E311" s="110"/>
      <c r="F311" s="527" t="s">
        <v>415</v>
      </c>
      <c r="G311" s="527"/>
      <c r="H311" s="527"/>
      <c r="I311" s="54">
        <v>3.45</v>
      </c>
      <c r="J311" s="134">
        <v>3</v>
      </c>
      <c r="K311" s="151">
        <v>2</v>
      </c>
      <c r="L311" s="49">
        <v>4.08</v>
      </c>
      <c r="M311" s="5"/>
      <c r="N311" s="98">
        <f t="shared" si="8"/>
        <v>16.620000000000005</v>
      </c>
    </row>
    <row r="312" spans="1:14" ht="15.75" x14ac:dyDescent="0.25">
      <c r="A312" s="75"/>
      <c r="B312" s="110"/>
      <c r="C312" s="110"/>
      <c r="D312" s="110"/>
      <c r="E312" s="110"/>
      <c r="F312" s="527" t="s">
        <v>416</v>
      </c>
      <c r="G312" s="527"/>
      <c r="H312" s="527"/>
      <c r="I312" s="54">
        <v>5.7</v>
      </c>
      <c r="J312" s="134">
        <v>3</v>
      </c>
      <c r="K312" s="151">
        <v>2</v>
      </c>
      <c r="L312" s="49">
        <v>3.6</v>
      </c>
      <c r="M312" s="5"/>
      <c r="N312" s="98">
        <f t="shared" si="8"/>
        <v>30.6</v>
      </c>
    </row>
    <row r="313" spans="1:14" ht="15.75" x14ac:dyDescent="0.25">
      <c r="A313" s="75"/>
      <c r="B313" s="110"/>
      <c r="C313" s="110"/>
      <c r="D313" s="110"/>
      <c r="E313" s="110"/>
      <c r="F313" s="527" t="s">
        <v>400</v>
      </c>
      <c r="G313" s="527"/>
      <c r="H313" s="527"/>
      <c r="I313" s="54">
        <v>3.95</v>
      </c>
      <c r="J313" s="134">
        <v>3</v>
      </c>
      <c r="K313" s="151">
        <v>2</v>
      </c>
      <c r="L313" s="49">
        <v>1.2</v>
      </c>
      <c r="M313" s="5"/>
      <c r="N313" s="98">
        <f t="shared" si="8"/>
        <v>22.500000000000004</v>
      </c>
    </row>
    <row r="314" spans="1:14" ht="15.75" x14ac:dyDescent="0.25">
      <c r="A314" s="75"/>
      <c r="B314" s="110"/>
      <c r="C314" s="110"/>
      <c r="D314" s="110"/>
      <c r="E314" s="110"/>
      <c r="F314" s="527" t="s">
        <v>417</v>
      </c>
      <c r="G314" s="527"/>
      <c r="H314" s="527"/>
      <c r="I314" s="54">
        <v>3.95</v>
      </c>
      <c r="J314" s="134">
        <v>3</v>
      </c>
      <c r="K314" s="151">
        <v>2</v>
      </c>
      <c r="L314" s="49">
        <v>1.68</v>
      </c>
      <c r="M314" s="5"/>
      <c r="N314" s="98">
        <f t="shared" si="8"/>
        <v>22.020000000000003</v>
      </c>
    </row>
    <row r="315" spans="1:14" ht="15.75" x14ac:dyDescent="0.25">
      <c r="A315" s="75"/>
      <c r="B315" s="110"/>
      <c r="C315" s="110"/>
      <c r="D315" s="110"/>
      <c r="E315" s="110"/>
      <c r="F315" s="527" t="s">
        <v>418</v>
      </c>
      <c r="G315" s="527"/>
      <c r="H315" s="527"/>
      <c r="I315" s="54">
        <v>3.95</v>
      </c>
      <c r="J315" s="134">
        <v>3</v>
      </c>
      <c r="K315" s="151">
        <v>2</v>
      </c>
      <c r="L315" s="49">
        <v>1.68</v>
      </c>
      <c r="M315" s="5"/>
      <c r="N315" s="98">
        <f t="shared" si="8"/>
        <v>22.020000000000003</v>
      </c>
    </row>
    <row r="316" spans="1:14" ht="15.75" x14ac:dyDescent="0.25">
      <c r="A316" s="75"/>
      <c r="B316" s="110"/>
      <c r="C316" s="110"/>
      <c r="D316" s="110"/>
      <c r="E316" s="110"/>
      <c r="F316" s="527" t="s">
        <v>390</v>
      </c>
      <c r="G316" s="527"/>
      <c r="H316" s="527"/>
      <c r="I316" s="54">
        <v>3.95</v>
      </c>
      <c r="J316" s="134">
        <v>3</v>
      </c>
      <c r="K316" s="151">
        <v>2</v>
      </c>
      <c r="L316" s="49">
        <v>1.2</v>
      </c>
      <c r="M316" s="5"/>
      <c r="N316" s="98">
        <f t="shared" si="8"/>
        <v>22.500000000000004</v>
      </c>
    </row>
    <row r="317" spans="1:14" ht="15.75" x14ac:dyDescent="0.25">
      <c r="A317" s="75"/>
      <c r="B317" s="110"/>
      <c r="C317" s="110"/>
      <c r="D317" s="110"/>
      <c r="E317" s="110"/>
      <c r="F317" s="555" t="s">
        <v>374</v>
      </c>
      <c r="G317" s="556"/>
      <c r="H317" s="557"/>
      <c r="I317" s="54">
        <v>34.799999999999997</v>
      </c>
      <c r="J317" s="134">
        <v>4</v>
      </c>
      <c r="K317" s="151">
        <v>2</v>
      </c>
      <c r="L317" s="97"/>
      <c r="M317" s="5"/>
      <c r="N317" s="98">
        <f t="shared" si="8"/>
        <v>278.39999999999998</v>
      </c>
    </row>
    <row r="318" spans="1:14" ht="15.75" x14ac:dyDescent="0.25">
      <c r="A318" s="472"/>
      <c r="B318" s="470"/>
      <c r="C318" s="470"/>
      <c r="D318" s="470"/>
      <c r="E318" s="470"/>
      <c r="F318" s="470"/>
      <c r="G318" s="470"/>
      <c r="H318" s="470"/>
      <c r="I318" s="470"/>
      <c r="J318" s="470"/>
      <c r="K318" s="470"/>
      <c r="L318" s="470"/>
      <c r="M318" s="471"/>
      <c r="N318" s="101">
        <f>SUM(N284:N317)</f>
        <v>1301.0099999999998</v>
      </c>
    </row>
    <row r="319" spans="1:14" ht="15.6" customHeight="1" x14ac:dyDescent="0.25">
      <c r="A319" s="472"/>
      <c r="B319" s="470"/>
      <c r="C319" s="470"/>
      <c r="D319" s="470"/>
      <c r="E319" s="470"/>
      <c r="F319" s="470"/>
      <c r="G319" s="470"/>
      <c r="H319" s="470"/>
      <c r="I319" s="470"/>
      <c r="J319" s="470"/>
      <c r="K319" s="470"/>
      <c r="L319" s="470"/>
      <c r="M319" s="470"/>
      <c r="N319" s="471"/>
    </row>
    <row r="320" spans="1:14" ht="55.9" customHeight="1" x14ac:dyDescent="0.25">
      <c r="A320" s="75" t="s">
        <v>63</v>
      </c>
      <c r="B320" s="463" t="s">
        <v>170</v>
      </c>
      <c r="C320" s="464"/>
      <c r="D320" s="464"/>
      <c r="E320" s="464"/>
      <c r="F320" s="464"/>
      <c r="G320" s="465"/>
      <c r="H320" s="75" t="s">
        <v>8</v>
      </c>
      <c r="I320" s="93"/>
      <c r="J320" s="96"/>
      <c r="K320" s="96"/>
      <c r="L320" s="97"/>
      <c r="M320" s="5"/>
      <c r="N320" s="72" t="s">
        <v>265</v>
      </c>
    </row>
    <row r="321" spans="1:14" ht="15.6" customHeight="1" x14ac:dyDescent="0.25">
      <c r="A321" s="75"/>
      <c r="B321" s="474" t="s">
        <v>665</v>
      </c>
      <c r="C321" s="474"/>
      <c r="D321" s="474"/>
      <c r="E321" s="474"/>
      <c r="F321" s="474"/>
      <c r="G321" s="474"/>
      <c r="H321" s="75"/>
      <c r="I321" s="75"/>
      <c r="J321" s="75"/>
      <c r="K321" s="75"/>
      <c r="L321" s="75"/>
      <c r="M321" s="75"/>
      <c r="N321" s="90">
        <f>N318</f>
        <v>1301.0099999999998</v>
      </c>
    </row>
    <row r="322" spans="1:14" ht="15.6" customHeight="1" x14ac:dyDescent="0.25">
      <c r="A322" s="472"/>
      <c r="B322" s="470"/>
      <c r="C322" s="470"/>
      <c r="D322" s="470"/>
      <c r="E322" s="470"/>
      <c r="F322" s="470"/>
      <c r="G322" s="470"/>
      <c r="H322" s="470"/>
      <c r="I322" s="470"/>
      <c r="J322" s="470"/>
      <c r="K322" s="470"/>
      <c r="L322" s="470"/>
      <c r="M322" s="470"/>
      <c r="N322" s="471"/>
    </row>
    <row r="323" spans="1:14" ht="53.45" customHeight="1" x14ac:dyDescent="0.25">
      <c r="A323" s="75" t="s">
        <v>64</v>
      </c>
      <c r="B323" s="463" t="s">
        <v>221</v>
      </c>
      <c r="C323" s="464"/>
      <c r="D323" s="464"/>
      <c r="E323" s="464"/>
      <c r="F323" s="464"/>
      <c r="G323" s="465"/>
      <c r="H323" s="75" t="s">
        <v>8</v>
      </c>
      <c r="I323" s="93" t="s">
        <v>264</v>
      </c>
      <c r="J323" s="96" t="s">
        <v>420</v>
      </c>
      <c r="K323" s="97" t="s">
        <v>299</v>
      </c>
      <c r="L323" s="97"/>
      <c r="M323" s="5"/>
      <c r="N323" s="72" t="s">
        <v>265</v>
      </c>
    </row>
    <row r="324" spans="1:14" ht="15.6" customHeight="1" x14ac:dyDescent="0.25">
      <c r="A324" s="128"/>
      <c r="B324" s="546" t="s">
        <v>411</v>
      </c>
      <c r="C324" s="547"/>
      <c r="D324" s="547"/>
      <c r="E324" s="547"/>
      <c r="F324" s="547"/>
      <c r="G324" s="548"/>
      <c r="H324" s="128"/>
      <c r="I324" s="129">
        <v>3.8</v>
      </c>
      <c r="J324" s="96">
        <v>3</v>
      </c>
      <c r="K324" s="96"/>
      <c r="L324" s="97"/>
      <c r="M324" s="5"/>
      <c r="N324" s="100">
        <f>(I324*J324)-K324</f>
        <v>11.399999999999999</v>
      </c>
    </row>
    <row r="325" spans="1:14" ht="15.75" x14ac:dyDescent="0.25">
      <c r="A325" s="128"/>
      <c r="B325" s="549"/>
      <c r="C325" s="550"/>
      <c r="D325" s="550"/>
      <c r="E325" s="550"/>
      <c r="F325" s="550"/>
      <c r="G325" s="551"/>
      <c r="H325" s="128"/>
      <c r="I325" s="129">
        <v>2.0499999999999998</v>
      </c>
      <c r="J325" s="96">
        <v>3</v>
      </c>
      <c r="K325" s="96">
        <v>1.2</v>
      </c>
      <c r="L325" s="97"/>
      <c r="M325" s="5"/>
      <c r="N325" s="100">
        <f t="shared" ref="N325:N354" si="9">(I325*J325)-K325</f>
        <v>4.9499999999999993</v>
      </c>
    </row>
    <row r="326" spans="1:14" ht="15.75" x14ac:dyDescent="0.25">
      <c r="A326" s="128"/>
      <c r="B326" s="549"/>
      <c r="C326" s="550"/>
      <c r="D326" s="550"/>
      <c r="E326" s="550"/>
      <c r="F326" s="550"/>
      <c r="G326" s="551"/>
      <c r="H326" s="128"/>
      <c r="I326" s="129">
        <v>2.0499999999999998</v>
      </c>
      <c r="J326" s="96">
        <v>3</v>
      </c>
      <c r="K326" s="96"/>
      <c r="L326" s="97"/>
      <c r="M326" s="5"/>
      <c r="N326" s="100">
        <f t="shared" si="9"/>
        <v>6.1499999999999995</v>
      </c>
    </row>
    <row r="327" spans="1:14" ht="15.75" x14ac:dyDescent="0.25">
      <c r="A327" s="128"/>
      <c r="B327" s="552"/>
      <c r="C327" s="553"/>
      <c r="D327" s="553"/>
      <c r="E327" s="553"/>
      <c r="F327" s="553"/>
      <c r="G327" s="554"/>
      <c r="H327" s="128"/>
      <c r="I327" s="129">
        <v>3.8</v>
      </c>
      <c r="J327" s="96">
        <v>3</v>
      </c>
      <c r="K327" s="96">
        <v>1.68</v>
      </c>
      <c r="L327" s="97"/>
      <c r="M327" s="5"/>
      <c r="N327" s="100">
        <f t="shared" si="9"/>
        <v>9.7199999999999989</v>
      </c>
    </row>
    <row r="328" spans="1:14" ht="15.6" customHeight="1" x14ac:dyDescent="0.25">
      <c r="A328" s="128"/>
      <c r="B328" s="546" t="s">
        <v>421</v>
      </c>
      <c r="C328" s="547"/>
      <c r="D328" s="547"/>
      <c r="E328" s="547"/>
      <c r="F328" s="547"/>
      <c r="G328" s="548"/>
      <c r="H328" s="128"/>
      <c r="I328" s="129">
        <v>2.0499999999999998</v>
      </c>
      <c r="J328" s="96">
        <v>3</v>
      </c>
      <c r="K328" s="96"/>
      <c r="L328" s="97"/>
      <c r="M328" s="5"/>
      <c r="N328" s="100">
        <f t="shared" si="9"/>
        <v>6.1499999999999995</v>
      </c>
    </row>
    <row r="329" spans="1:14" ht="15.75" x14ac:dyDescent="0.25">
      <c r="A329" s="128"/>
      <c r="B329" s="549"/>
      <c r="C329" s="550"/>
      <c r="D329" s="550"/>
      <c r="E329" s="550"/>
      <c r="F329" s="550"/>
      <c r="G329" s="551"/>
      <c r="H329" s="128"/>
      <c r="I329" s="129">
        <v>2.0499999999999998</v>
      </c>
      <c r="J329" s="96">
        <v>3</v>
      </c>
      <c r="K329" s="96"/>
      <c r="L329" s="97"/>
      <c r="M329" s="5"/>
      <c r="N329" s="100">
        <f t="shared" si="9"/>
        <v>6.1499999999999995</v>
      </c>
    </row>
    <row r="330" spans="1:14" ht="15.75" x14ac:dyDescent="0.25">
      <c r="A330" s="128"/>
      <c r="B330" s="549"/>
      <c r="C330" s="550"/>
      <c r="D330" s="550"/>
      <c r="E330" s="550"/>
      <c r="F330" s="550"/>
      <c r="G330" s="551"/>
      <c r="H330" s="128"/>
      <c r="I330" s="129">
        <v>2.4</v>
      </c>
      <c r="J330" s="96">
        <v>3</v>
      </c>
      <c r="K330" s="96">
        <v>0.8</v>
      </c>
      <c r="L330" s="97"/>
      <c r="M330" s="5"/>
      <c r="N330" s="100">
        <f t="shared" si="9"/>
        <v>6.3999999999999995</v>
      </c>
    </row>
    <row r="331" spans="1:14" ht="15.75" x14ac:dyDescent="0.25">
      <c r="A331" s="128"/>
      <c r="B331" s="552"/>
      <c r="C331" s="553"/>
      <c r="D331" s="553"/>
      <c r="E331" s="553"/>
      <c r="F331" s="553"/>
      <c r="G331" s="554"/>
      <c r="H331" s="128"/>
      <c r="I331" s="129">
        <v>2.4</v>
      </c>
      <c r="J331" s="96">
        <v>3</v>
      </c>
      <c r="K331" s="96">
        <v>1.89</v>
      </c>
      <c r="L331" s="97"/>
      <c r="M331" s="5"/>
      <c r="N331" s="100">
        <f t="shared" si="9"/>
        <v>5.31</v>
      </c>
    </row>
    <row r="332" spans="1:14" ht="15.6" customHeight="1" x14ac:dyDescent="0.25">
      <c r="A332" s="128"/>
      <c r="B332" s="546" t="s">
        <v>412</v>
      </c>
      <c r="C332" s="547"/>
      <c r="D332" s="547"/>
      <c r="E332" s="547"/>
      <c r="F332" s="547"/>
      <c r="G332" s="548"/>
      <c r="H332" s="128"/>
      <c r="I332" s="129">
        <v>3.8</v>
      </c>
      <c r="J332" s="96">
        <v>3</v>
      </c>
      <c r="K332" s="96">
        <v>1.68</v>
      </c>
      <c r="L332" s="97"/>
      <c r="M332" s="5"/>
      <c r="N332" s="100">
        <f t="shared" si="9"/>
        <v>9.7199999999999989</v>
      </c>
    </row>
    <row r="333" spans="1:14" ht="15.75" x14ac:dyDescent="0.25">
      <c r="A333" s="128"/>
      <c r="B333" s="549"/>
      <c r="C333" s="550"/>
      <c r="D333" s="550"/>
      <c r="E333" s="550"/>
      <c r="F333" s="550"/>
      <c r="G333" s="551"/>
      <c r="H333" s="128"/>
      <c r="I333" s="129">
        <v>2.0499999999999998</v>
      </c>
      <c r="J333" s="96">
        <v>3</v>
      </c>
      <c r="K333" s="96">
        <v>1.2</v>
      </c>
      <c r="L333" s="97"/>
      <c r="M333" s="5"/>
      <c r="N333" s="100">
        <f t="shared" si="9"/>
        <v>4.9499999999999993</v>
      </c>
    </row>
    <row r="334" spans="1:14" ht="15.75" x14ac:dyDescent="0.25">
      <c r="A334" s="128"/>
      <c r="B334" s="549"/>
      <c r="C334" s="550"/>
      <c r="D334" s="550"/>
      <c r="E334" s="550"/>
      <c r="F334" s="550"/>
      <c r="G334" s="551"/>
      <c r="H334" s="128"/>
      <c r="I334" s="129">
        <v>2.0499999999999998</v>
      </c>
      <c r="J334" s="96">
        <v>3</v>
      </c>
      <c r="K334" s="96"/>
      <c r="L334" s="97"/>
      <c r="M334" s="5"/>
      <c r="N334" s="100">
        <f t="shared" si="9"/>
        <v>6.1499999999999995</v>
      </c>
    </row>
    <row r="335" spans="1:14" ht="15.75" x14ac:dyDescent="0.25">
      <c r="A335" s="128"/>
      <c r="B335" s="552"/>
      <c r="C335" s="553"/>
      <c r="D335" s="553"/>
      <c r="E335" s="553"/>
      <c r="F335" s="553"/>
      <c r="G335" s="554"/>
      <c r="H335" s="128"/>
      <c r="I335" s="129">
        <v>3.8</v>
      </c>
      <c r="J335" s="96">
        <v>3</v>
      </c>
      <c r="K335" s="96"/>
      <c r="L335" s="97"/>
      <c r="M335" s="5"/>
      <c r="N335" s="100">
        <f t="shared" si="9"/>
        <v>11.399999999999999</v>
      </c>
    </row>
    <row r="336" spans="1:14" ht="15.75" x14ac:dyDescent="0.25">
      <c r="A336" s="128"/>
      <c r="B336" s="546" t="s">
        <v>267</v>
      </c>
      <c r="C336" s="547"/>
      <c r="D336" s="547"/>
      <c r="E336" s="547"/>
      <c r="F336" s="547"/>
      <c r="G336" s="548"/>
      <c r="H336" s="128"/>
      <c r="I336" s="129">
        <v>5.75</v>
      </c>
      <c r="J336" s="96">
        <v>3</v>
      </c>
      <c r="K336" s="96">
        <v>1.68</v>
      </c>
      <c r="L336" s="97"/>
      <c r="M336" s="5"/>
      <c r="N336" s="100">
        <f t="shared" si="9"/>
        <v>15.57</v>
      </c>
    </row>
    <row r="337" spans="1:14" ht="15.75" x14ac:dyDescent="0.25">
      <c r="A337" s="128"/>
      <c r="B337" s="549"/>
      <c r="C337" s="550"/>
      <c r="D337" s="550"/>
      <c r="E337" s="550"/>
      <c r="F337" s="550"/>
      <c r="G337" s="551"/>
      <c r="H337" s="128"/>
      <c r="I337" s="129">
        <v>5.75</v>
      </c>
      <c r="J337" s="96">
        <v>3</v>
      </c>
      <c r="K337" s="96"/>
      <c r="L337" s="97"/>
      <c r="M337" s="5"/>
      <c r="N337" s="100">
        <f t="shared" si="9"/>
        <v>17.25</v>
      </c>
    </row>
    <row r="338" spans="1:14" ht="15.75" x14ac:dyDescent="0.25">
      <c r="A338" s="128"/>
      <c r="B338" s="549"/>
      <c r="C338" s="550"/>
      <c r="D338" s="550"/>
      <c r="E338" s="550"/>
      <c r="F338" s="550"/>
      <c r="G338" s="551"/>
      <c r="H338" s="128"/>
      <c r="I338" s="129">
        <v>3.45</v>
      </c>
      <c r="J338" s="96">
        <v>3</v>
      </c>
      <c r="K338" s="96">
        <v>1.68</v>
      </c>
      <c r="L338" s="97"/>
      <c r="M338" s="5"/>
      <c r="N338" s="100">
        <f t="shared" si="9"/>
        <v>8.6700000000000017</v>
      </c>
    </row>
    <row r="339" spans="1:14" ht="15.75" x14ac:dyDescent="0.25">
      <c r="A339" s="128"/>
      <c r="B339" s="552"/>
      <c r="C339" s="553"/>
      <c r="D339" s="553"/>
      <c r="E339" s="553"/>
      <c r="F339" s="553"/>
      <c r="G339" s="554"/>
      <c r="H339" s="128"/>
      <c r="I339" s="129">
        <v>3.45</v>
      </c>
      <c r="J339" s="96">
        <v>3</v>
      </c>
      <c r="K339" s="96">
        <v>4.08</v>
      </c>
      <c r="L339" s="97"/>
      <c r="M339" s="5"/>
      <c r="N339" s="100">
        <f t="shared" si="9"/>
        <v>6.2700000000000014</v>
      </c>
    </row>
    <row r="340" spans="1:14" ht="15.6" customHeight="1" x14ac:dyDescent="0.25">
      <c r="A340" s="128"/>
      <c r="B340" s="546" t="s">
        <v>268</v>
      </c>
      <c r="C340" s="547"/>
      <c r="D340" s="547"/>
      <c r="E340" s="547"/>
      <c r="F340" s="547"/>
      <c r="G340" s="548"/>
      <c r="H340" s="128"/>
      <c r="I340" s="129">
        <v>2.5499999999999998</v>
      </c>
      <c r="J340" s="96">
        <v>1.5</v>
      </c>
      <c r="K340" s="96"/>
      <c r="L340" s="97"/>
      <c r="M340" s="5"/>
      <c r="N340" s="100">
        <f t="shared" si="9"/>
        <v>3.8249999999999997</v>
      </c>
    </row>
    <row r="341" spans="1:14" ht="15.75" x14ac:dyDescent="0.25">
      <c r="A341" s="128"/>
      <c r="B341" s="549"/>
      <c r="C341" s="550"/>
      <c r="D341" s="550"/>
      <c r="E341" s="550"/>
      <c r="F341" s="550"/>
      <c r="G341" s="551"/>
      <c r="H341" s="128"/>
      <c r="I341" s="129">
        <v>1.65</v>
      </c>
      <c r="J341" s="96">
        <v>1.5</v>
      </c>
      <c r="K341" s="96"/>
      <c r="L341" s="97"/>
      <c r="M341" s="5"/>
      <c r="N341" s="100">
        <f t="shared" si="9"/>
        <v>2.4749999999999996</v>
      </c>
    </row>
    <row r="342" spans="1:14" ht="15.75" x14ac:dyDescent="0.25">
      <c r="A342" s="128"/>
      <c r="B342" s="552"/>
      <c r="C342" s="553"/>
      <c r="D342" s="553"/>
      <c r="E342" s="553"/>
      <c r="F342" s="553"/>
      <c r="G342" s="554"/>
      <c r="H342" s="128"/>
      <c r="I342" s="129">
        <v>1.65</v>
      </c>
      <c r="J342" s="96">
        <v>1.5</v>
      </c>
      <c r="K342" s="96"/>
      <c r="L342" s="97"/>
      <c r="M342" s="5"/>
      <c r="N342" s="100">
        <f t="shared" si="9"/>
        <v>2.4749999999999996</v>
      </c>
    </row>
    <row r="343" spans="1:14" ht="15.6" customHeight="1" x14ac:dyDescent="0.25">
      <c r="A343" s="128"/>
      <c r="B343" s="546" t="s">
        <v>400</v>
      </c>
      <c r="C343" s="547"/>
      <c r="D343" s="547"/>
      <c r="E343" s="547"/>
      <c r="F343" s="547"/>
      <c r="G343" s="548"/>
      <c r="H343" s="128"/>
      <c r="I343" s="129">
        <v>3.8</v>
      </c>
      <c r="J343" s="96">
        <v>3</v>
      </c>
      <c r="K343" s="96">
        <v>1.68</v>
      </c>
      <c r="L343" s="97"/>
      <c r="M343" s="5"/>
      <c r="N343" s="100">
        <f t="shared" si="9"/>
        <v>9.7199999999999989</v>
      </c>
    </row>
    <row r="344" spans="1:14" ht="15.75" x14ac:dyDescent="0.25">
      <c r="A344" s="128"/>
      <c r="B344" s="549"/>
      <c r="C344" s="550"/>
      <c r="D344" s="550"/>
      <c r="E344" s="550"/>
      <c r="F344" s="550"/>
      <c r="G344" s="551"/>
      <c r="H344" s="128"/>
      <c r="I344" s="129">
        <v>2.0499999999999998</v>
      </c>
      <c r="J344" s="96">
        <v>3</v>
      </c>
      <c r="K344" s="96"/>
      <c r="L344" s="97"/>
      <c r="M344" s="5"/>
      <c r="N344" s="100">
        <f t="shared" si="9"/>
        <v>6.1499999999999995</v>
      </c>
    </row>
    <row r="345" spans="1:14" ht="15.75" x14ac:dyDescent="0.25">
      <c r="A345" s="128"/>
      <c r="B345" s="549"/>
      <c r="C345" s="550"/>
      <c r="D345" s="550"/>
      <c r="E345" s="550"/>
      <c r="F345" s="550"/>
      <c r="G345" s="551"/>
      <c r="H345" s="128"/>
      <c r="I345" s="129">
        <v>3.8</v>
      </c>
      <c r="J345" s="96">
        <v>3</v>
      </c>
      <c r="K345" s="96">
        <v>1.2</v>
      </c>
      <c r="L345" s="97"/>
      <c r="M345" s="5"/>
      <c r="N345" s="100">
        <f t="shared" si="9"/>
        <v>10.199999999999999</v>
      </c>
    </row>
    <row r="346" spans="1:14" ht="15.75" x14ac:dyDescent="0.25">
      <c r="A346" s="128"/>
      <c r="B346" s="552"/>
      <c r="C346" s="553"/>
      <c r="D346" s="553"/>
      <c r="E346" s="553"/>
      <c r="F346" s="553"/>
      <c r="G346" s="554"/>
      <c r="H346" s="128"/>
      <c r="I346" s="129">
        <v>2.0499999999999998</v>
      </c>
      <c r="J346" s="96">
        <v>3</v>
      </c>
      <c r="K346" s="96"/>
      <c r="L346" s="97"/>
      <c r="M346" s="5"/>
      <c r="N346" s="100">
        <f t="shared" si="9"/>
        <v>6.1499999999999995</v>
      </c>
    </row>
    <row r="347" spans="1:14" ht="15.75" x14ac:dyDescent="0.25">
      <c r="A347" s="128"/>
      <c r="B347" s="546" t="s">
        <v>422</v>
      </c>
      <c r="C347" s="547"/>
      <c r="D347" s="547"/>
      <c r="E347" s="547"/>
      <c r="F347" s="547"/>
      <c r="G347" s="548"/>
      <c r="H347" s="128"/>
      <c r="I347" s="129">
        <v>2.0499999999999998</v>
      </c>
      <c r="J347" s="96">
        <v>3</v>
      </c>
      <c r="K347" s="96"/>
      <c r="L347" s="97"/>
      <c r="M347" s="5"/>
      <c r="N347" s="100">
        <f t="shared" si="9"/>
        <v>6.1499999999999995</v>
      </c>
    </row>
    <row r="348" spans="1:14" ht="15.75" x14ac:dyDescent="0.25">
      <c r="A348" s="128"/>
      <c r="B348" s="549"/>
      <c r="C348" s="550"/>
      <c r="D348" s="550"/>
      <c r="E348" s="550"/>
      <c r="F348" s="550"/>
      <c r="G348" s="551"/>
      <c r="H348" s="128"/>
      <c r="I348" s="129">
        <v>2.0499999999999998</v>
      </c>
      <c r="J348" s="96">
        <v>3</v>
      </c>
      <c r="K348" s="96"/>
      <c r="L348" s="97"/>
      <c r="M348" s="5"/>
      <c r="N348" s="100">
        <f t="shared" si="9"/>
        <v>6.1499999999999995</v>
      </c>
    </row>
    <row r="349" spans="1:14" ht="15.75" x14ac:dyDescent="0.25">
      <c r="A349" s="128"/>
      <c r="B349" s="549"/>
      <c r="C349" s="550"/>
      <c r="D349" s="550"/>
      <c r="E349" s="550"/>
      <c r="F349" s="550"/>
      <c r="G349" s="551"/>
      <c r="H349" s="128"/>
      <c r="I349" s="129">
        <v>2.4</v>
      </c>
      <c r="J349" s="96">
        <v>3</v>
      </c>
      <c r="K349" s="96">
        <v>1.89</v>
      </c>
      <c r="L349" s="97"/>
      <c r="M349" s="5"/>
      <c r="N349" s="100">
        <f t="shared" si="9"/>
        <v>5.31</v>
      </c>
    </row>
    <row r="350" spans="1:14" ht="15.75" x14ac:dyDescent="0.25">
      <c r="A350" s="128"/>
      <c r="B350" s="552"/>
      <c r="C350" s="553"/>
      <c r="D350" s="553"/>
      <c r="E350" s="553"/>
      <c r="F350" s="553"/>
      <c r="G350" s="554"/>
      <c r="H350" s="128"/>
      <c r="I350" s="129">
        <v>2.4</v>
      </c>
      <c r="J350" s="96">
        <v>3</v>
      </c>
      <c r="K350" s="96">
        <v>0.8</v>
      </c>
      <c r="L350" s="97"/>
      <c r="M350" s="5"/>
      <c r="N350" s="100">
        <f t="shared" si="9"/>
        <v>6.3999999999999995</v>
      </c>
    </row>
    <row r="351" spans="1:14" ht="15.6" customHeight="1" x14ac:dyDescent="0.25">
      <c r="A351" s="128"/>
      <c r="B351" s="546" t="s">
        <v>390</v>
      </c>
      <c r="C351" s="547"/>
      <c r="D351" s="547"/>
      <c r="E351" s="547"/>
      <c r="F351" s="547"/>
      <c r="G351" s="548"/>
      <c r="H351" s="128"/>
      <c r="I351" s="129">
        <v>3.8</v>
      </c>
      <c r="J351" s="96">
        <v>3</v>
      </c>
      <c r="K351" s="96">
        <v>1.2</v>
      </c>
      <c r="L351" s="97"/>
      <c r="M351" s="5"/>
      <c r="N351" s="100">
        <f t="shared" si="9"/>
        <v>10.199999999999999</v>
      </c>
    </row>
    <row r="352" spans="1:14" ht="15.75" x14ac:dyDescent="0.25">
      <c r="A352" s="128"/>
      <c r="B352" s="549"/>
      <c r="C352" s="550"/>
      <c r="D352" s="550"/>
      <c r="E352" s="550"/>
      <c r="F352" s="550"/>
      <c r="G352" s="551"/>
      <c r="H352" s="128"/>
      <c r="I352" s="129">
        <v>3.8</v>
      </c>
      <c r="J352" s="96">
        <v>3</v>
      </c>
      <c r="K352" s="96">
        <v>1.68</v>
      </c>
      <c r="L352" s="97"/>
      <c r="M352" s="5"/>
      <c r="N352" s="100">
        <f t="shared" si="9"/>
        <v>9.7199999999999989</v>
      </c>
    </row>
    <row r="353" spans="1:14" ht="15.75" x14ac:dyDescent="0.25">
      <c r="A353" s="128"/>
      <c r="B353" s="549"/>
      <c r="C353" s="550"/>
      <c r="D353" s="550"/>
      <c r="E353" s="550"/>
      <c r="F353" s="550"/>
      <c r="G353" s="551"/>
      <c r="H353" s="128"/>
      <c r="I353" s="129">
        <v>2.0499999999999998</v>
      </c>
      <c r="J353" s="96">
        <v>3</v>
      </c>
      <c r="K353" s="96"/>
      <c r="L353" s="97"/>
      <c r="M353" s="5"/>
      <c r="N353" s="100">
        <f t="shared" si="9"/>
        <v>6.1499999999999995</v>
      </c>
    </row>
    <row r="354" spans="1:14" ht="15.75" x14ac:dyDescent="0.25">
      <c r="A354" s="128"/>
      <c r="B354" s="552"/>
      <c r="C354" s="553"/>
      <c r="D354" s="553"/>
      <c r="E354" s="553"/>
      <c r="F354" s="553"/>
      <c r="G354" s="554"/>
      <c r="H354" s="128"/>
      <c r="I354" s="129">
        <v>2.0499999999999998</v>
      </c>
      <c r="J354" s="96">
        <v>3</v>
      </c>
      <c r="K354" s="96"/>
      <c r="L354" s="97"/>
      <c r="M354" s="5"/>
      <c r="N354" s="100">
        <f t="shared" si="9"/>
        <v>6.1499999999999995</v>
      </c>
    </row>
    <row r="355" spans="1:14" ht="15.6" customHeight="1" x14ac:dyDescent="0.25">
      <c r="A355" s="75"/>
      <c r="B355" s="474"/>
      <c r="C355" s="474"/>
      <c r="D355" s="474"/>
      <c r="E355" s="474"/>
      <c r="F355" s="474"/>
      <c r="G355" s="474"/>
      <c r="H355" s="75"/>
      <c r="I355" s="93"/>
      <c r="J355" s="94"/>
      <c r="K355" s="54"/>
      <c r="L355" s="54"/>
      <c r="M355" s="5"/>
      <c r="N355" s="101">
        <f>SUM(N324:N354)</f>
        <v>233.435</v>
      </c>
    </row>
    <row r="356" spans="1:14" ht="15" customHeight="1" x14ac:dyDescent="0.25">
      <c r="A356" s="528"/>
      <c r="B356" s="486"/>
      <c r="C356" s="486"/>
      <c r="D356" s="486"/>
      <c r="E356" s="486"/>
      <c r="F356" s="486"/>
      <c r="G356" s="486"/>
      <c r="H356" s="486"/>
      <c r="I356" s="486"/>
      <c r="J356" s="486"/>
      <c r="K356" s="486"/>
      <c r="L356" s="486"/>
      <c r="M356" s="486"/>
      <c r="N356" s="487"/>
    </row>
    <row r="357" spans="1:14" ht="46.9" customHeight="1" x14ac:dyDescent="0.25">
      <c r="A357" s="75" t="s">
        <v>132</v>
      </c>
      <c r="B357" s="463" t="s">
        <v>171</v>
      </c>
      <c r="C357" s="464"/>
      <c r="D357" s="464"/>
      <c r="E357" s="464"/>
      <c r="F357" s="464"/>
      <c r="G357" s="465"/>
      <c r="H357" s="75" t="s">
        <v>8</v>
      </c>
      <c r="I357" s="45"/>
      <c r="J357" s="45"/>
      <c r="K357" s="45"/>
      <c r="L357" s="45"/>
      <c r="M357" s="45"/>
      <c r="N357" s="72" t="s">
        <v>265</v>
      </c>
    </row>
    <row r="358" spans="1:14" ht="33" customHeight="1" x14ac:dyDescent="0.25">
      <c r="A358" s="45"/>
      <c r="B358" s="527" t="s">
        <v>426</v>
      </c>
      <c r="C358" s="527"/>
      <c r="D358" s="527"/>
      <c r="E358" s="527"/>
      <c r="F358" s="527"/>
      <c r="G358" s="527"/>
      <c r="H358" s="45"/>
      <c r="I358" s="45"/>
      <c r="J358" s="45"/>
      <c r="K358" s="45"/>
      <c r="L358" s="45"/>
      <c r="M358" s="45"/>
      <c r="N358" s="101">
        <v>382.27</v>
      </c>
    </row>
    <row r="359" spans="1:14" x14ac:dyDescent="0.25">
      <c r="A359" s="528"/>
      <c r="B359" s="486"/>
      <c r="C359" s="486"/>
      <c r="D359" s="486"/>
      <c r="E359" s="486"/>
      <c r="F359" s="486"/>
      <c r="G359" s="486"/>
      <c r="H359" s="486"/>
      <c r="I359" s="486"/>
      <c r="J359" s="486"/>
      <c r="K359" s="486"/>
      <c r="L359" s="486"/>
      <c r="M359" s="486"/>
      <c r="N359" s="487"/>
    </row>
    <row r="360" spans="1:14" ht="67.900000000000006" customHeight="1" x14ac:dyDescent="0.25">
      <c r="A360" s="162" t="s">
        <v>184</v>
      </c>
      <c r="B360" s="463" t="s">
        <v>220</v>
      </c>
      <c r="C360" s="464"/>
      <c r="D360" s="464"/>
      <c r="E360" s="464"/>
      <c r="F360" s="464"/>
      <c r="G360" s="465"/>
      <c r="H360" s="128" t="s">
        <v>8</v>
      </c>
      <c r="I360" s="127"/>
      <c r="J360" s="127"/>
      <c r="K360" s="127"/>
      <c r="L360" s="127"/>
      <c r="M360" s="127"/>
      <c r="N360" s="72" t="s">
        <v>265</v>
      </c>
    </row>
    <row r="361" spans="1:14" ht="15.75" x14ac:dyDescent="0.25">
      <c r="A361" s="127"/>
      <c r="B361" s="527" t="s">
        <v>666</v>
      </c>
      <c r="C361" s="527"/>
      <c r="D361" s="527"/>
      <c r="E361" s="527"/>
      <c r="F361" s="527"/>
      <c r="G361" s="527"/>
      <c r="H361" s="128"/>
      <c r="I361" s="127"/>
      <c r="J361" s="127"/>
      <c r="K361" s="127"/>
      <c r="L361" s="127"/>
      <c r="M361" s="127"/>
      <c r="N361" s="72">
        <v>233.44</v>
      </c>
    </row>
    <row r="362" spans="1:14" x14ac:dyDescent="0.25">
      <c r="A362" s="528"/>
      <c r="B362" s="486"/>
      <c r="C362" s="486"/>
      <c r="D362" s="486"/>
      <c r="E362" s="486"/>
      <c r="F362" s="486"/>
      <c r="G362" s="486"/>
      <c r="H362" s="486"/>
      <c r="I362" s="486"/>
      <c r="J362" s="486"/>
      <c r="K362" s="486"/>
      <c r="L362" s="486"/>
      <c r="M362" s="486"/>
      <c r="N362" s="487"/>
    </row>
    <row r="363" spans="1:14" ht="52.15" customHeight="1" x14ac:dyDescent="0.25">
      <c r="A363" s="102" t="s">
        <v>565</v>
      </c>
      <c r="B363" s="475" t="s">
        <v>169</v>
      </c>
      <c r="C363" s="476"/>
      <c r="D363" s="476"/>
      <c r="E363" s="476"/>
      <c r="F363" s="476"/>
      <c r="G363" s="477"/>
      <c r="H363" s="102" t="s">
        <v>8</v>
      </c>
      <c r="I363" s="46"/>
      <c r="J363" s="46"/>
      <c r="K363" s="46"/>
      <c r="L363" s="46"/>
      <c r="M363" s="46"/>
      <c r="N363" s="72" t="s">
        <v>265</v>
      </c>
    </row>
    <row r="364" spans="1:14" x14ac:dyDescent="0.25">
      <c r="A364" s="127"/>
      <c r="B364" s="511" t="s">
        <v>423</v>
      </c>
      <c r="C364" s="511"/>
      <c r="D364" s="511"/>
      <c r="E364" s="511"/>
      <c r="F364" s="511"/>
      <c r="G364" s="511"/>
      <c r="H364" s="127"/>
      <c r="I364" s="127"/>
      <c r="J364" s="127"/>
      <c r="K364" s="127"/>
      <c r="L364" s="127"/>
      <c r="M364" s="127"/>
      <c r="N364" s="72">
        <v>650.51</v>
      </c>
    </row>
    <row r="365" spans="1:14" x14ac:dyDescent="0.25">
      <c r="A365" s="528"/>
      <c r="B365" s="486"/>
      <c r="C365" s="486"/>
      <c r="D365" s="486"/>
      <c r="E365" s="486"/>
      <c r="F365" s="486"/>
      <c r="G365" s="486"/>
      <c r="H365" s="486"/>
      <c r="I365" s="486"/>
      <c r="J365" s="486"/>
      <c r="K365" s="486"/>
      <c r="L365" s="486"/>
      <c r="M365" s="486"/>
      <c r="N365" s="487"/>
    </row>
    <row r="366" spans="1:14" ht="47.45" customHeight="1" x14ac:dyDescent="0.25">
      <c r="A366" s="75" t="s">
        <v>566</v>
      </c>
      <c r="B366" s="475" t="s">
        <v>297</v>
      </c>
      <c r="C366" s="476"/>
      <c r="D366" s="476"/>
      <c r="E366" s="476"/>
      <c r="F366" s="476"/>
      <c r="G366" s="477"/>
      <c r="H366" s="75" t="s">
        <v>8</v>
      </c>
      <c r="I366" s="45"/>
      <c r="J366" s="45"/>
      <c r="K366" s="45"/>
      <c r="L366" s="45"/>
      <c r="M366" s="45"/>
      <c r="N366" s="72" t="s">
        <v>265</v>
      </c>
    </row>
    <row r="367" spans="1:14" ht="16.149999999999999" customHeight="1" x14ac:dyDescent="0.25">
      <c r="A367" s="45"/>
      <c r="B367" s="511" t="s">
        <v>423</v>
      </c>
      <c r="C367" s="511"/>
      <c r="D367" s="511"/>
      <c r="E367" s="511"/>
      <c r="F367" s="511"/>
      <c r="G367" s="511"/>
      <c r="H367" s="45"/>
      <c r="I367" s="45"/>
      <c r="J367" s="45"/>
      <c r="K367" s="45"/>
      <c r="L367" s="45"/>
      <c r="M367" s="45"/>
      <c r="N367" s="101">
        <v>650.51</v>
      </c>
    </row>
    <row r="368" spans="1:14" ht="48.6" customHeight="1" x14ac:dyDescent="0.25">
      <c r="A368" s="75" t="s">
        <v>567</v>
      </c>
      <c r="B368" s="542" t="s">
        <v>424</v>
      </c>
      <c r="C368" s="543"/>
      <c r="D368" s="543"/>
      <c r="E368" s="543"/>
      <c r="F368" s="543"/>
      <c r="G368" s="544"/>
      <c r="H368" s="103" t="s">
        <v>32</v>
      </c>
      <c r="I368" s="104"/>
      <c r="J368" s="50"/>
      <c r="K368" s="105"/>
      <c r="L368" s="105"/>
      <c r="M368" s="106"/>
      <c r="N368" s="72" t="s">
        <v>265</v>
      </c>
    </row>
    <row r="369" spans="1:14" ht="15.75" x14ac:dyDescent="0.25">
      <c r="A369" s="128"/>
      <c r="B369" s="466" t="s">
        <v>266</v>
      </c>
      <c r="C369" s="467"/>
      <c r="D369" s="467"/>
      <c r="E369" s="467"/>
      <c r="F369" s="467"/>
      <c r="G369" s="468"/>
      <c r="H369" s="103">
        <v>28.63</v>
      </c>
      <c r="I369" s="104"/>
      <c r="J369" s="50"/>
      <c r="K369" s="105"/>
      <c r="L369" s="105"/>
      <c r="M369" s="106"/>
      <c r="N369" s="72">
        <v>162.54</v>
      </c>
    </row>
    <row r="370" spans="1:14" ht="15.75" x14ac:dyDescent="0.25">
      <c r="A370" s="128"/>
      <c r="B370" s="466" t="s">
        <v>386</v>
      </c>
      <c r="C370" s="467"/>
      <c r="D370" s="467"/>
      <c r="E370" s="467"/>
      <c r="F370" s="467"/>
      <c r="G370" s="468"/>
      <c r="H370" s="103">
        <v>12.8</v>
      </c>
      <c r="I370" s="104"/>
      <c r="J370" s="50"/>
      <c r="K370" s="105"/>
      <c r="L370" s="105"/>
      <c r="M370" s="106"/>
      <c r="N370" s="72"/>
    </row>
    <row r="371" spans="1:14" ht="15.6" customHeight="1" x14ac:dyDescent="0.25">
      <c r="A371" s="128"/>
      <c r="B371" s="466" t="s">
        <v>387</v>
      </c>
      <c r="C371" s="467"/>
      <c r="D371" s="467"/>
      <c r="E371" s="467"/>
      <c r="F371" s="467"/>
      <c r="G371" s="468"/>
      <c r="H371" s="103">
        <v>12.8</v>
      </c>
      <c r="I371" s="104"/>
      <c r="J371" s="50"/>
      <c r="K371" s="105"/>
      <c r="L371" s="105"/>
      <c r="M371" s="106"/>
      <c r="N371" s="72"/>
    </row>
    <row r="372" spans="1:14" ht="15.6" customHeight="1" x14ac:dyDescent="0.25">
      <c r="A372" s="128"/>
      <c r="B372" s="466" t="s">
        <v>388</v>
      </c>
      <c r="C372" s="467"/>
      <c r="D372" s="467"/>
      <c r="E372" s="467"/>
      <c r="F372" s="467"/>
      <c r="G372" s="468"/>
      <c r="H372" s="103">
        <v>12.8</v>
      </c>
      <c r="I372" s="104"/>
      <c r="J372" s="50"/>
      <c r="K372" s="105"/>
      <c r="L372" s="105"/>
      <c r="M372" s="106"/>
      <c r="N372" s="72"/>
    </row>
    <row r="373" spans="1:14" ht="15.6" customHeight="1" x14ac:dyDescent="0.25">
      <c r="A373" s="128"/>
      <c r="B373" s="466" t="s">
        <v>389</v>
      </c>
      <c r="C373" s="467"/>
      <c r="D373" s="467"/>
      <c r="E373" s="467"/>
      <c r="F373" s="467"/>
      <c r="G373" s="468"/>
      <c r="H373" s="103">
        <v>12.8</v>
      </c>
      <c r="I373" s="104"/>
      <c r="J373" s="50"/>
      <c r="K373" s="105"/>
      <c r="L373" s="105"/>
      <c r="M373" s="106"/>
      <c r="N373" s="72"/>
    </row>
    <row r="374" spans="1:14" ht="15.75" x14ac:dyDescent="0.25">
      <c r="A374" s="128"/>
      <c r="B374" s="466" t="s">
        <v>316</v>
      </c>
      <c r="C374" s="467"/>
      <c r="D374" s="467"/>
      <c r="E374" s="467"/>
      <c r="F374" s="467"/>
      <c r="G374" s="468"/>
      <c r="H374" s="103">
        <v>15.71</v>
      </c>
      <c r="I374" s="104"/>
      <c r="J374" s="50"/>
      <c r="K374" s="105"/>
      <c r="L374" s="105"/>
      <c r="M374" s="106"/>
      <c r="N374" s="72"/>
    </row>
    <row r="375" spans="1:14" ht="15.75" x14ac:dyDescent="0.25">
      <c r="A375" s="128"/>
      <c r="B375" s="466" t="s">
        <v>425</v>
      </c>
      <c r="C375" s="467"/>
      <c r="D375" s="467"/>
      <c r="E375" s="467"/>
      <c r="F375" s="467"/>
      <c r="G375" s="468"/>
      <c r="H375" s="103">
        <v>22.75</v>
      </c>
      <c r="I375" s="104"/>
      <c r="J375" s="50"/>
      <c r="K375" s="105"/>
      <c r="L375" s="105"/>
      <c r="M375" s="106"/>
      <c r="N375" s="72"/>
    </row>
    <row r="376" spans="1:14" ht="15.75" x14ac:dyDescent="0.25">
      <c r="A376" s="128"/>
      <c r="B376" s="466" t="s">
        <v>377</v>
      </c>
      <c r="C376" s="467"/>
      <c r="D376" s="467"/>
      <c r="E376" s="467"/>
      <c r="F376" s="467"/>
      <c r="G376" s="468"/>
      <c r="H376" s="103">
        <v>13.25</v>
      </c>
      <c r="I376" s="104"/>
      <c r="J376" s="50"/>
      <c r="K376" s="105"/>
      <c r="L376" s="105"/>
      <c r="M376" s="106"/>
      <c r="N376" s="72"/>
    </row>
    <row r="377" spans="1:14" ht="15.75" x14ac:dyDescent="0.25">
      <c r="A377" s="128"/>
      <c r="B377" s="466" t="s">
        <v>382</v>
      </c>
      <c r="C377" s="467"/>
      <c r="D377" s="467"/>
      <c r="E377" s="467"/>
      <c r="F377" s="467"/>
      <c r="G377" s="468"/>
      <c r="H377" s="103">
        <v>10.6</v>
      </c>
      <c r="I377" s="104"/>
      <c r="J377" s="50"/>
      <c r="K377" s="105"/>
      <c r="L377" s="105"/>
      <c r="M377" s="106"/>
      <c r="N377" s="72"/>
    </row>
    <row r="378" spans="1:14" ht="15.75" x14ac:dyDescent="0.25">
      <c r="A378" s="128"/>
      <c r="B378" s="466" t="s">
        <v>383</v>
      </c>
      <c r="C378" s="467"/>
      <c r="D378" s="467"/>
      <c r="E378" s="467"/>
      <c r="F378" s="467"/>
      <c r="G378" s="468"/>
      <c r="H378" s="103">
        <v>20.399999999999999</v>
      </c>
      <c r="I378" s="104"/>
      <c r="J378" s="50"/>
      <c r="K378" s="105"/>
      <c r="L378" s="105"/>
      <c r="M378" s="106"/>
      <c r="N378" s="72"/>
    </row>
    <row r="379" spans="1:14" ht="15.75" x14ac:dyDescent="0.25">
      <c r="A379" s="128"/>
      <c r="B379" s="130"/>
      <c r="C379" s="131"/>
      <c r="D379" s="131"/>
      <c r="E379" s="131"/>
      <c r="F379" s="131"/>
      <c r="G379" s="132"/>
      <c r="H379" s="103">
        <f>SUM(H369:H378)</f>
        <v>162.54</v>
      </c>
      <c r="I379" s="104"/>
      <c r="J379" s="50"/>
      <c r="K379" s="105"/>
      <c r="L379" s="105"/>
      <c r="M379" s="106"/>
      <c r="N379" s="72"/>
    </row>
    <row r="380" spans="1:14" ht="15.6" customHeight="1" thickBot="1" x14ac:dyDescent="0.3">
      <c r="A380" s="523"/>
      <c r="B380" s="524"/>
      <c r="C380" s="524"/>
      <c r="D380" s="524"/>
      <c r="E380" s="524"/>
      <c r="F380" s="524"/>
      <c r="G380" s="524"/>
      <c r="H380" s="524"/>
      <c r="I380" s="524"/>
      <c r="J380" s="524"/>
      <c r="K380" s="524"/>
      <c r="L380" s="524"/>
      <c r="M380" s="524"/>
      <c r="N380" s="525"/>
    </row>
    <row r="381" spans="1:14" ht="15.6" customHeight="1" thickBot="1" x14ac:dyDescent="0.3">
      <c r="A381" s="316" t="s">
        <v>569</v>
      </c>
      <c r="B381" s="516" t="s">
        <v>65</v>
      </c>
      <c r="C381" s="517"/>
      <c r="D381" s="517"/>
      <c r="E381" s="517"/>
      <c r="F381" s="517"/>
      <c r="G381" s="517"/>
      <c r="H381" s="517"/>
      <c r="I381" s="517"/>
      <c r="J381" s="517"/>
      <c r="K381" s="517"/>
      <c r="L381" s="517"/>
      <c r="M381" s="517"/>
      <c r="N381" s="518"/>
    </row>
    <row r="382" spans="1:14" ht="66" customHeight="1" x14ac:dyDescent="0.25">
      <c r="A382" s="108" t="s">
        <v>129</v>
      </c>
      <c r="B382" s="519" t="s">
        <v>310</v>
      </c>
      <c r="C382" s="519"/>
      <c r="D382" s="519"/>
      <c r="E382" s="519"/>
      <c r="F382" s="519"/>
      <c r="G382" s="519"/>
      <c r="H382" s="108" t="s">
        <v>8</v>
      </c>
      <c r="I382" s="327"/>
      <c r="J382" s="327"/>
      <c r="K382" s="108" t="s">
        <v>315</v>
      </c>
      <c r="L382" s="108" t="s">
        <v>290</v>
      </c>
      <c r="M382" s="108"/>
      <c r="N382" s="323" t="s">
        <v>265</v>
      </c>
    </row>
    <row r="383" spans="1:14" ht="15.75" x14ac:dyDescent="0.25">
      <c r="A383" s="153"/>
      <c r="B383" s="152"/>
      <c r="C383" s="152"/>
      <c r="D383" s="152"/>
      <c r="E383" s="152"/>
      <c r="F383" s="152"/>
      <c r="G383" s="152"/>
      <c r="H383" s="153"/>
      <c r="I383" s="50"/>
      <c r="J383" s="50"/>
      <c r="K383" s="153" t="s">
        <v>316</v>
      </c>
      <c r="L383" s="153">
        <v>25.49</v>
      </c>
      <c r="M383" s="153"/>
      <c r="N383" s="153">
        <f>L403</f>
        <v>265.11</v>
      </c>
    </row>
    <row r="384" spans="1:14" ht="15.75" x14ac:dyDescent="0.25">
      <c r="A384" s="153"/>
      <c r="B384" s="152"/>
      <c r="C384" s="152"/>
      <c r="D384" s="152"/>
      <c r="E384" s="152"/>
      <c r="F384" s="152"/>
      <c r="G384" s="152"/>
      <c r="H384" s="153"/>
      <c r="I384" s="50"/>
      <c r="J384" s="50"/>
      <c r="K384" s="153" t="s">
        <v>389</v>
      </c>
      <c r="L384" s="153">
        <v>11.4</v>
      </c>
      <c r="M384" s="153"/>
      <c r="N384" s="153"/>
    </row>
    <row r="385" spans="1:14" ht="15.75" x14ac:dyDescent="0.25">
      <c r="A385" s="153"/>
      <c r="B385" s="152"/>
      <c r="C385" s="152"/>
      <c r="D385" s="152"/>
      <c r="E385" s="152"/>
      <c r="F385" s="152"/>
      <c r="G385" s="152"/>
      <c r="H385" s="153"/>
      <c r="I385" s="50"/>
      <c r="J385" s="50"/>
      <c r="K385" s="153" t="s">
        <v>388</v>
      </c>
      <c r="L385" s="153">
        <v>11.4</v>
      </c>
      <c r="M385" s="153"/>
      <c r="N385" s="153"/>
    </row>
    <row r="386" spans="1:14" ht="15.75" x14ac:dyDescent="0.25">
      <c r="A386" s="153"/>
      <c r="B386" s="152"/>
      <c r="C386" s="152"/>
      <c r="D386" s="152"/>
      <c r="E386" s="152"/>
      <c r="F386" s="152"/>
      <c r="G386" s="152"/>
      <c r="H386" s="153"/>
      <c r="I386" s="50"/>
      <c r="J386" s="50"/>
      <c r="K386" s="153" t="s">
        <v>387</v>
      </c>
      <c r="L386" s="153">
        <v>11.4</v>
      </c>
      <c r="M386" s="153"/>
      <c r="N386" s="153"/>
    </row>
    <row r="387" spans="1:14" ht="15.75" x14ac:dyDescent="0.25">
      <c r="A387" s="153"/>
      <c r="B387" s="152"/>
      <c r="C387" s="152"/>
      <c r="D387" s="152"/>
      <c r="E387" s="152"/>
      <c r="F387" s="152"/>
      <c r="G387" s="152"/>
      <c r="H387" s="153"/>
      <c r="I387" s="50"/>
      <c r="J387" s="50"/>
      <c r="K387" s="153" t="s">
        <v>386</v>
      </c>
      <c r="L387" s="153">
        <v>11.4</v>
      </c>
      <c r="M387" s="153"/>
      <c r="N387" s="153"/>
    </row>
    <row r="388" spans="1:14" ht="15.75" x14ac:dyDescent="0.25">
      <c r="A388" s="153"/>
      <c r="B388" s="152"/>
      <c r="C388" s="152"/>
      <c r="D388" s="152"/>
      <c r="E388" s="152"/>
      <c r="F388" s="152"/>
      <c r="G388" s="152"/>
      <c r="H388" s="153"/>
      <c r="I388" s="50"/>
      <c r="J388" s="50"/>
      <c r="K388" s="153" t="s">
        <v>427</v>
      </c>
      <c r="L388" s="153">
        <v>46.24</v>
      </c>
      <c r="M388" s="153"/>
      <c r="N388" s="153"/>
    </row>
    <row r="389" spans="1:14" ht="15.75" x14ac:dyDescent="0.25">
      <c r="A389" s="153"/>
      <c r="B389" s="152"/>
      <c r="C389" s="152"/>
      <c r="D389" s="152"/>
      <c r="E389" s="152"/>
      <c r="F389" s="152"/>
      <c r="G389" s="152"/>
      <c r="H389" s="153"/>
      <c r="I389" s="50"/>
      <c r="J389" s="50"/>
      <c r="K389" s="153" t="s">
        <v>385</v>
      </c>
      <c r="L389" s="153">
        <v>15.53</v>
      </c>
      <c r="M389" s="153"/>
      <c r="N389" s="153"/>
    </row>
    <row r="390" spans="1:14" ht="15.75" x14ac:dyDescent="0.25">
      <c r="A390" s="153"/>
      <c r="B390" s="152"/>
      <c r="C390" s="152"/>
      <c r="D390" s="152"/>
      <c r="E390" s="152"/>
      <c r="F390" s="152"/>
      <c r="G390" s="152"/>
      <c r="H390" s="153"/>
      <c r="I390" s="50"/>
      <c r="J390" s="50"/>
      <c r="K390" s="153" t="s">
        <v>384</v>
      </c>
      <c r="L390" s="153">
        <v>5.61</v>
      </c>
      <c r="M390" s="153"/>
      <c r="N390" s="153"/>
    </row>
    <row r="391" spans="1:14" ht="15.75" x14ac:dyDescent="0.25">
      <c r="A391" s="153"/>
      <c r="B391" s="152"/>
      <c r="C391" s="152"/>
      <c r="D391" s="152"/>
      <c r="E391" s="152"/>
      <c r="F391" s="152"/>
      <c r="G391" s="152"/>
      <c r="H391" s="153"/>
      <c r="I391" s="50"/>
      <c r="J391" s="50"/>
      <c r="K391" s="153" t="s">
        <v>267</v>
      </c>
      <c r="L391" s="153">
        <v>19.84</v>
      </c>
      <c r="M391" s="153"/>
      <c r="N391" s="153"/>
    </row>
    <row r="392" spans="1:14" ht="15.75" x14ac:dyDescent="0.25">
      <c r="A392" s="153"/>
      <c r="B392" s="152"/>
      <c r="C392" s="152"/>
      <c r="D392" s="152"/>
      <c r="E392" s="152"/>
      <c r="F392" s="152"/>
      <c r="G392" s="152"/>
      <c r="H392" s="153"/>
      <c r="I392" s="50"/>
      <c r="J392" s="50"/>
      <c r="K392" s="153" t="s">
        <v>383</v>
      </c>
      <c r="L392" s="153">
        <v>29.93</v>
      </c>
      <c r="M392" s="153"/>
      <c r="N392" s="153"/>
    </row>
    <row r="393" spans="1:14" ht="15.75" x14ac:dyDescent="0.25">
      <c r="A393" s="153"/>
      <c r="B393" s="152"/>
      <c r="C393" s="152"/>
      <c r="D393" s="152"/>
      <c r="E393" s="152"/>
      <c r="F393" s="152"/>
      <c r="G393" s="152"/>
      <c r="H393" s="153"/>
      <c r="I393" s="50"/>
      <c r="J393" s="50"/>
      <c r="K393" s="153" t="s">
        <v>382</v>
      </c>
      <c r="L393" s="153">
        <v>7.4</v>
      </c>
      <c r="M393" s="153"/>
      <c r="N393" s="153"/>
    </row>
    <row r="394" spans="1:14" ht="15.75" x14ac:dyDescent="0.25">
      <c r="A394" s="153"/>
      <c r="B394" s="152"/>
      <c r="C394" s="152"/>
      <c r="D394" s="152"/>
      <c r="E394" s="152"/>
      <c r="F394" s="152"/>
      <c r="G394" s="152"/>
      <c r="H394" s="153"/>
      <c r="I394" s="50"/>
      <c r="J394" s="50"/>
      <c r="K394" s="153" t="s">
        <v>380</v>
      </c>
      <c r="L394" s="153">
        <v>7.79</v>
      </c>
      <c r="M394" s="153"/>
      <c r="N394" s="153"/>
    </row>
    <row r="395" spans="1:14" ht="15.75" x14ac:dyDescent="0.25">
      <c r="A395" s="153"/>
      <c r="B395" s="152"/>
      <c r="C395" s="152"/>
      <c r="D395" s="152"/>
      <c r="E395" s="152"/>
      <c r="F395" s="152"/>
      <c r="G395" s="152"/>
      <c r="H395" s="153"/>
      <c r="I395" s="50"/>
      <c r="J395" s="50"/>
      <c r="K395" s="153" t="s">
        <v>428</v>
      </c>
      <c r="L395" s="153">
        <v>9.7200000000000006</v>
      </c>
      <c r="M395" s="153"/>
      <c r="N395" s="153"/>
    </row>
    <row r="396" spans="1:14" ht="15.75" x14ac:dyDescent="0.25">
      <c r="A396" s="153"/>
      <c r="B396" s="152"/>
      <c r="C396" s="152"/>
      <c r="D396" s="152"/>
      <c r="E396" s="152"/>
      <c r="F396" s="152"/>
      <c r="G396" s="152"/>
      <c r="H396" s="153"/>
      <c r="I396" s="50"/>
      <c r="J396" s="50"/>
      <c r="K396" s="153" t="s">
        <v>396</v>
      </c>
      <c r="L396" s="153">
        <v>4.92</v>
      </c>
      <c r="M396" s="153"/>
      <c r="N396" s="153"/>
    </row>
    <row r="397" spans="1:14" ht="15.75" x14ac:dyDescent="0.25">
      <c r="A397" s="153"/>
      <c r="B397" s="152"/>
      <c r="C397" s="152"/>
      <c r="D397" s="152"/>
      <c r="E397" s="152"/>
      <c r="F397" s="152"/>
      <c r="G397" s="152"/>
      <c r="H397" s="153"/>
      <c r="I397" s="50"/>
      <c r="J397" s="50"/>
      <c r="K397" s="153" t="s">
        <v>376</v>
      </c>
      <c r="L397" s="153">
        <v>6.78</v>
      </c>
      <c r="M397" s="153"/>
      <c r="N397" s="153"/>
    </row>
    <row r="398" spans="1:14" ht="15.75" x14ac:dyDescent="0.25">
      <c r="A398" s="153"/>
      <c r="B398" s="152"/>
      <c r="C398" s="152"/>
      <c r="D398" s="152"/>
      <c r="E398" s="152"/>
      <c r="F398" s="152"/>
      <c r="G398" s="152"/>
      <c r="H398" s="153"/>
      <c r="I398" s="50"/>
      <c r="J398" s="50"/>
      <c r="K398" s="153" t="s">
        <v>378</v>
      </c>
      <c r="L398" s="153">
        <v>7.79</v>
      </c>
      <c r="M398" s="153"/>
      <c r="N398" s="153"/>
    </row>
    <row r="399" spans="1:14" ht="15.75" x14ac:dyDescent="0.25">
      <c r="A399" s="153"/>
      <c r="B399" s="152"/>
      <c r="C399" s="152"/>
      <c r="D399" s="152"/>
      <c r="E399" s="152"/>
      <c r="F399" s="152"/>
      <c r="G399" s="152"/>
      <c r="H399" s="153"/>
      <c r="I399" s="50"/>
      <c r="J399" s="50"/>
      <c r="K399" s="153" t="s">
        <v>377</v>
      </c>
      <c r="L399" s="153">
        <v>11.97</v>
      </c>
      <c r="M399" s="153"/>
      <c r="N399" s="153"/>
    </row>
    <row r="400" spans="1:14" ht="15.75" x14ac:dyDescent="0.25">
      <c r="A400" s="153"/>
      <c r="B400" s="152"/>
      <c r="C400" s="152"/>
      <c r="D400" s="152"/>
      <c r="E400" s="152"/>
      <c r="F400" s="152"/>
      <c r="G400" s="152"/>
      <c r="H400" s="153"/>
      <c r="I400" s="50"/>
      <c r="J400" s="50"/>
      <c r="K400" s="153" t="s">
        <v>429</v>
      </c>
      <c r="L400" s="153">
        <v>7.79</v>
      </c>
      <c r="M400" s="153"/>
      <c r="N400" s="153"/>
    </row>
    <row r="401" spans="1:14" ht="15.6" customHeight="1" x14ac:dyDescent="0.25">
      <c r="A401" s="153"/>
      <c r="B401" s="153"/>
      <c r="C401" s="153"/>
      <c r="D401" s="153"/>
      <c r="E401" s="153"/>
      <c r="F401" s="153"/>
      <c r="G401" s="153"/>
      <c r="H401" s="153"/>
      <c r="I401" s="50"/>
      <c r="J401" s="50"/>
      <c r="K401" s="153" t="s">
        <v>430</v>
      </c>
      <c r="L401" s="153">
        <v>7.79</v>
      </c>
      <c r="M401" s="153"/>
      <c r="N401" s="153"/>
    </row>
    <row r="402" spans="1:14" ht="15.6" customHeight="1" x14ac:dyDescent="0.25">
      <c r="A402" s="153"/>
      <c r="B402" s="153"/>
      <c r="C402" s="153"/>
      <c r="D402" s="153"/>
      <c r="E402" s="153"/>
      <c r="F402" s="153"/>
      <c r="G402" s="153"/>
      <c r="H402" s="153"/>
      <c r="I402" s="50"/>
      <c r="J402" s="50"/>
      <c r="K402" s="153" t="s">
        <v>396</v>
      </c>
      <c r="L402" s="153">
        <v>4.92</v>
      </c>
      <c r="M402" s="153"/>
      <c r="N402" s="153"/>
    </row>
    <row r="403" spans="1:14" ht="15.6" customHeight="1" x14ac:dyDescent="0.25">
      <c r="A403" s="153"/>
      <c r="B403" s="153"/>
      <c r="C403" s="153"/>
      <c r="D403" s="153"/>
      <c r="E403" s="153"/>
      <c r="F403" s="153"/>
      <c r="G403" s="153"/>
      <c r="H403" s="153"/>
      <c r="I403" s="50"/>
      <c r="J403" s="50"/>
      <c r="K403" s="153"/>
      <c r="L403" s="153">
        <f>SUM(L383:L402)</f>
        <v>265.11</v>
      </c>
      <c r="M403" s="153"/>
      <c r="N403" s="153"/>
    </row>
    <row r="404" spans="1:14" ht="15.6" customHeight="1" x14ac:dyDescent="0.25">
      <c r="A404" s="474"/>
      <c r="B404" s="474"/>
      <c r="C404" s="474"/>
      <c r="D404" s="474"/>
      <c r="E404" s="474"/>
      <c r="F404" s="474"/>
      <c r="G404" s="474"/>
      <c r="H404" s="474"/>
      <c r="I404" s="474"/>
      <c r="J404" s="474"/>
      <c r="K404" s="474"/>
      <c r="L404" s="474"/>
      <c r="M404" s="474"/>
      <c r="N404" s="474"/>
    </row>
    <row r="405" spans="1:14" ht="49.9" customHeight="1" x14ac:dyDescent="0.25">
      <c r="A405" s="153" t="s">
        <v>130</v>
      </c>
      <c r="B405" s="481" t="s">
        <v>218</v>
      </c>
      <c r="C405" s="481"/>
      <c r="D405" s="481"/>
      <c r="E405" s="481"/>
      <c r="F405" s="481"/>
      <c r="G405" s="481"/>
      <c r="H405" s="153" t="s">
        <v>8</v>
      </c>
      <c r="I405" s="50"/>
      <c r="J405" s="50"/>
      <c r="K405" s="153" t="s">
        <v>315</v>
      </c>
      <c r="L405" s="153" t="s">
        <v>290</v>
      </c>
      <c r="M405" s="153"/>
      <c r="N405" s="72" t="s">
        <v>265</v>
      </c>
    </row>
    <row r="406" spans="1:14" ht="15.6" customHeight="1" x14ac:dyDescent="0.25">
      <c r="A406" s="153"/>
      <c r="B406" s="474" t="s">
        <v>667</v>
      </c>
      <c r="C406" s="474"/>
      <c r="D406" s="474"/>
      <c r="E406" s="474"/>
      <c r="F406" s="474"/>
      <c r="G406" s="474"/>
      <c r="H406" s="153"/>
      <c r="I406" s="153"/>
      <c r="J406" s="153"/>
      <c r="K406" s="153"/>
      <c r="L406" s="153"/>
      <c r="M406" s="153"/>
      <c r="N406" s="76">
        <v>265.11</v>
      </c>
    </row>
    <row r="407" spans="1:14" ht="15.6" customHeight="1" x14ac:dyDescent="0.25">
      <c r="A407" s="520"/>
      <c r="B407" s="521"/>
      <c r="C407" s="521"/>
      <c r="D407" s="521"/>
      <c r="E407" s="521"/>
      <c r="F407" s="521"/>
      <c r="G407" s="521"/>
      <c r="H407" s="521"/>
      <c r="I407" s="521"/>
      <c r="J407" s="521"/>
      <c r="K407" s="521"/>
      <c r="L407" s="521"/>
      <c r="M407" s="521"/>
      <c r="N407" s="522"/>
    </row>
    <row r="408" spans="1:14" ht="18" customHeight="1" x14ac:dyDescent="0.25">
      <c r="A408" s="153" t="s">
        <v>70</v>
      </c>
      <c r="B408" s="512" t="s">
        <v>66</v>
      </c>
      <c r="C408" s="512"/>
      <c r="D408" s="512"/>
      <c r="E408" s="512"/>
      <c r="F408" s="512"/>
      <c r="G408" s="512"/>
      <c r="H408" s="153" t="s">
        <v>32</v>
      </c>
      <c r="I408" s="50"/>
      <c r="J408" s="50"/>
      <c r="K408" s="153" t="s">
        <v>315</v>
      </c>
      <c r="L408" s="153" t="s">
        <v>264</v>
      </c>
      <c r="M408" s="153" t="s">
        <v>285</v>
      </c>
      <c r="N408" s="72" t="s">
        <v>265</v>
      </c>
    </row>
    <row r="409" spans="1:14" ht="15.6" customHeight="1" x14ac:dyDescent="0.25">
      <c r="A409" s="153"/>
      <c r="B409" s="153"/>
      <c r="C409" s="153"/>
      <c r="D409" s="153"/>
      <c r="E409" s="153"/>
      <c r="F409" s="153"/>
      <c r="G409" s="153"/>
      <c r="H409" s="153"/>
      <c r="I409" s="50"/>
      <c r="J409" s="50"/>
      <c r="K409" s="153" t="s">
        <v>336</v>
      </c>
      <c r="L409" s="95">
        <v>1</v>
      </c>
      <c r="M409" s="176">
        <v>3</v>
      </c>
      <c r="N409" s="95">
        <f t="shared" ref="N409:N414" si="10">L409*M409</f>
        <v>3</v>
      </c>
    </row>
    <row r="410" spans="1:14" ht="15.6" customHeight="1" x14ac:dyDescent="0.25">
      <c r="A410" s="153"/>
      <c r="B410" s="153"/>
      <c r="C410" s="153"/>
      <c r="D410" s="153"/>
      <c r="E410" s="153"/>
      <c r="F410" s="153"/>
      <c r="G410" s="153"/>
      <c r="H410" s="153"/>
      <c r="I410" s="50"/>
      <c r="J410" s="50"/>
      <c r="K410" s="153" t="s">
        <v>337</v>
      </c>
      <c r="L410" s="95">
        <v>1.5</v>
      </c>
      <c r="M410" s="176">
        <v>4</v>
      </c>
      <c r="N410" s="95">
        <f t="shared" si="10"/>
        <v>6</v>
      </c>
    </row>
    <row r="411" spans="1:14" ht="15.6" customHeight="1" x14ac:dyDescent="0.25">
      <c r="A411" s="153"/>
      <c r="B411" s="153"/>
      <c r="C411" s="153"/>
      <c r="D411" s="153"/>
      <c r="E411" s="153"/>
      <c r="F411" s="153"/>
      <c r="G411" s="153"/>
      <c r="H411" s="153"/>
      <c r="I411" s="50"/>
      <c r="J411" s="50"/>
      <c r="K411" s="153" t="s">
        <v>338</v>
      </c>
      <c r="L411" s="95">
        <v>1</v>
      </c>
      <c r="M411" s="176">
        <v>10</v>
      </c>
      <c r="N411" s="95">
        <f t="shared" si="10"/>
        <v>10</v>
      </c>
    </row>
    <row r="412" spans="1:14" ht="15.6" customHeight="1" x14ac:dyDescent="0.25">
      <c r="A412" s="153"/>
      <c r="B412" s="153"/>
      <c r="C412" s="153"/>
      <c r="D412" s="153"/>
      <c r="E412" s="153"/>
      <c r="F412" s="153"/>
      <c r="G412" s="153"/>
      <c r="H412" s="153"/>
      <c r="I412" s="50"/>
      <c r="J412" s="50"/>
      <c r="K412" s="153" t="s">
        <v>339</v>
      </c>
      <c r="L412" s="95">
        <v>1.2</v>
      </c>
      <c r="M412" s="176">
        <v>2</v>
      </c>
      <c r="N412" s="95">
        <f t="shared" si="10"/>
        <v>2.4</v>
      </c>
    </row>
    <row r="413" spans="1:14" ht="15.6" customHeight="1" x14ac:dyDescent="0.25">
      <c r="A413" s="153"/>
      <c r="B413" s="153"/>
      <c r="C413" s="153"/>
      <c r="D413" s="153"/>
      <c r="E413" s="153"/>
      <c r="F413" s="153"/>
      <c r="G413" s="153"/>
      <c r="H413" s="153"/>
      <c r="I413" s="50"/>
      <c r="J413" s="50"/>
      <c r="K413" s="153" t="s">
        <v>340</v>
      </c>
      <c r="L413" s="95">
        <v>2</v>
      </c>
      <c r="M413" s="176">
        <v>6</v>
      </c>
      <c r="N413" s="95">
        <f t="shared" si="10"/>
        <v>12</v>
      </c>
    </row>
    <row r="414" spans="1:14" ht="15.6" customHeight="1" x14ac:dyDescent="0.25">
      <c r="A414" s="153"/>
      <c r="B414" s="153"/>
      <c r="C414" s="153"/>
      <c r="D414" s="153"/>
      <c r="E414" s="153"/>
      <c r="F414" s="153"/>
      <c r="G414" s="153"/>
      <c r="H414" s="153"/>
      <c r="I414" s="50"/>
      <c r="J414" s="50"/>
      <c r="K414" s="153" t="s">
        <v>341</v>
      </c>
      <c r="L414" s="95">
        <v>5</v>
      </c>
      <c r="M414" s="176">
        <v>1</v>
      </c>
      <c r="N414" s="95">
        <f t="shared" si="10"/>
        <v>5</v>
      </c>
    </row>
    <row r="415" spans="1:14" ht="15.6" customHeight="1" x14ac:dyDescent="0.25">
      <c r="A415" s="153"/>
      <c r="B415" s="153"/>
      <c r="C415" s="153"/>
      <c r="D415" s="153"/>
      <c r="E415" s="153"/>
      <c r="F415" s="153"/>
      <c r="G415" s="153"/>
      <c r="H415" s="153"/>
      <c r="I415" s="153"/>
      <c r="J415" s="153"/>
      <c r="K415" s="153"/>
      <c r="L415" s="153"/>
      <c r="M415" s="153"/>
      <c r="N415" s="90">
        <f>SUM(N409:N414)</f>
        <v>38.4</v>
      </c>
    </row>
    <row r="416" spans="1:14" ht="15.6" customHeight="1" x14ac:dyDescent="0.25">
      <c r="A416" s="474"/>
      <c r="B416" s="474"/>
      <c r="C416" s="474"/>
      <c r="D416" s="474"/>
      <c r="E416" s="474"/>
      <c r="F416" s="474"/>
      <c r="G416" s="474"/>
      <c r="H416" s="474"/>
      <c r="I416" s="474"/>
      <c r="J416" s="474"/>
      <c r="K416" s="474"/>
      <c r="L416" s="474"/>
      <c r="M416" s="474"/>
      <c r="N416" s="474"/>
    </row>
    <row r="417" spans="1:14" ht="15.6" customHeight="1" x14ac:dyDescent="0.25">
      <c r="A417" s="153" t="s">
        <v>71</v>
      </c>
      <c r="B417" s="512" t="s">
        <v>67</v>
      </c>
      <c r="C417" s="512"/>
      <c r="D417" s="512"/>
      <c r="E417" s="512"/>
      <c r="F417" s="512"/>
      <c r="G417" s="512"/>
      <c r="H417" s="153" t="s">
        <v>32</v>
      </c>
      <c r="I417" s="153"/>
      <c r="J417" s="153"/>
      <c r="K417" s="153" t="s">
        <v>315</v>
      </c>
      <c r="L417" s="153" t="s">
        <v>264</v>
      </c>
      <c r="M417" s="153" t="s">
        <v>285</v>
      </c>
      <c r="N417" s="72" t="s">
        <v>265</v>
      </c>
    </row>
    <row r="418" spans="1:14" ht="15.6" customHeight="1" x14ac:dyDescent="0.25">
      <c r="A418" s="153"/>
      <c r="B418" s="153"/>
      <c r="C418" s="153"/>
      <c r="D418" s="153"/>
      <c r="E418" s="153"/>
      <c r="F418" s="153"/>
      <c r="G418" s="153"/>
      <c r="H418" s="153"/>
      <c r="I418" s="153"/>
      <c r="J418" s="153"/>
      <c r="K418" s="153" t="s">
        <v>286</v>
      </c>
      <c r="L418" s="153">
        <v>0.8</v>
      </c>
      <c r="M418" s="153">
        <v>14</v>
      </c>
      <c r="N418" s="153">
        <f>L418*M418</f>
        <v>11.200000000000001</v>
      </c>
    </row>
    <row r="419" spans="1:14" ht="15.6" customHeight="1" x14ac:dyDescent="0.25">
      <c r="A419" s="153"/>
      <c r="B419" s="153"/>
      <c r="C419" s="153"/>
      <c r="D419" s="153"/>
      <c r="E419" s="153"/>
      <c r="F419" s="153"/>
      <c r="G419" s="153"/>
      <c r="H419" s="153"/>
      <c r="I419" s="153"/>
      <c r="J419" s="153"/>
      <c r="K419" s="153" t="s">
        <v>287</v>
      </c>
      <c r="L419" s="153">
        <v>1.5</v>
      </c>
      <c r="M419" s="153">
        <v>3</v>
      </c>
      <c r="N419" s="153">
        <f t="shared" ref="N419:N421" si="11">L419*M419</f>
        <v>4.5</v>
      </c>
    </row>
    <row r="420" spans="1:14" ht="15.6" customHeight="1" x14ac:dyDescent="0.25">
      <c r="A420" s="153"/>
      <c r="B420" s="153"/>
      <c r="C420" s="153"/>
      <c r="D420" s="153"/>
      <c r="E420" s="153"/>
      <c r="F420" s="153"/>
      <c r="G420" s="153"/>
      <c r="H420" s="153"/>
      <c r="I420" s="153"/>
      <c r="J420" s="153"/>
      <c r="K420" s="153" t="s">
        <v>335</v>
      </c>
      <c r="L420" s="153">
        <v>1.8</v>
      </c>
      <c r="M420" s="153">
        <v>1</v>
      </c>
      <c r="N420" s="153">
        <f t="shared" si="11"/>
        <v>1.8</v>
      </c>
    </row>
    <row r="421" spans="1:14" ht="15.6" customHeight="1" x14ac:dyDescent="0.25">
      <c r="A421" s="153"/>
      <c r="B421" s="153"/>
      <c r="C421" s="153"/>
      <c r="D421" s="153"/>
      <c r="E421" s="153"/>
      <c r="F421" s="153"/>
      <c r="G421" s="153"/>
      <c r="H421" s="153"/>
      <c r="I421" s="153"/>
      <c r="J421" s="153"/>
      <c r="K421" s="153" t="s">
        <v>343</v>
      </c>
      <c r="L421" s="153">
        <v>0.9</v>
      </c>
      <c r="M421" s="153">
        <v>2</v>
      </c>
      <c r="N421" s="153">
        <f t="shared" si="11"/>
        <v>1.8</v>
      </c>
    </row>
    <row r="422" spans="1:14" ht="15.6" customHeight="1" x14ac:dyDescent="0.25">
      <c r="A422" s="153"/>
      <c r="B422" s="153"/>
      <c r="C422" s="153"/>
      <c r="D422" s="153"/>
      <c r="E422" s="153"/>
      <c r="F422" s="153"/>
      <c r="G422" s="153"/>
      <c r="H422" s="153"/>
      <c r="I422" s="153"/>
      <c r="J422" s="153"/>
      <c r="K422" s="153"/>
      <c r="L422" s="153"/>
      <c r="M422" s="153"/>
      <c r="N422" s="177">
        <f>SUM(N418:N421)</f>
        <v>19.3</v>
      </c>
    </row>
    <row r="423" spans="1:14" ht="15.6" customHeight="1" x14ac:dyDescent="0.25">
      <c r="A423" s="474"/>
      <c r="B423" s="474"/>
      <c r="C423" s="474"/>
      <c r="D423" s="474"/>
      <c r="E423" s="474"/>
      <c r="F423" s="474"/>
      <c r="G423" s="474"/>
      <c r="H423" s="474"/>
      <c r="I423" s="474"/>
      <c r="J423" s="474"/>
      <c r="K423" s="474"/>
      <c r="L423" s="474"/>
      <c r="M423" s="474"/>
      <c r="N423" s="474"/>
    </row>
    <row r="424" spans="1:14" ht="68.45" customHeight="1" x14ac:dyDescent="0.25">
      <c r="A424" s="153" t="s">
        <v>131</v>
      </c>
      <c r="B424" s="481" t="s">
        <v>431</v>
      </c>
      <c r="C424" s="481"/>
      <c r="D424" s="481"/>
      <c r="E424" s="481"/>
      <c r="F424" s="481"/>
      <c r="G424" s="481"/>
      <c r="H424" s="153" t="s">
        <v>8</v>
      </c>
      <c r="I424" s="50"/>
      <c r="J424" s="50"/>
      <c r="K424" s="153"/>
      <c r="L424" s="205" t="s">
        <v>767</v>
      </c>
      <c r="M424" s="205" t="s">
        <v>766</v>
      </c>
      <c r="N424" s="72" t="s">
        <v>265</v>
      </c>
    </row>
    <row r="425" spans="1:14" s="182" customFormat="1" ht="15.75" x14ac:dyDescent="0.25">
      <c r="A425" s="204"/>
      <c r="B425" s="499"/>
      <c r="C425" s="500"/>
      <c r="D425" s="500"/>
      <c r="E425" s="500"/>
      <c r="F425" s="500"/>
      <c r="G425" s="501"/>
      <c r="H425" s="204"/>
      <c r="I425" s="50"/>
      <c r="J425" s="50"/>
      <c r="K425" s="204"/>
      <c r="L425" s="204">
        <v>800</v>
      </c>
      <c r="M425" s="204">
        <v>293.16000000000003</v>
      </c>
      <c r="N425" s="72">
        <f>L425-M425</f>
        <v>506.84</v>
      </c>
    </row>
    <row r="426" spans="1:14" ht="15.6" customHeight="1" thickBot="1" x14ac:dyDescent="0.3">
      <c r="A426" s="515"/>
      <c r="B426" s="515"/>
      <c r="C426" s="515"/>
      <c r="D426" s="515"/>
      <c r="E426" s="515"/>
      <c r="F426" s="515"/>
      <c r="G426" s="515"/>
      <c r="H426" s="515"/>
      <c r="I426" s="515"/>
      <c r="J426" s="515"/>
      <c r="K426" s="515"/>
      <c r="L426" s="515"/>
      <c r="M426" s="515"/>
      <c r="N426" s="515"/>
    </row>
    <row r="427" spans="1:14" ht="15.6" customHeight="1" thickBot="1" x14ac:dyDescent="0.3">
      <c r="A427" s="316" t="s">
        <v>576</v>
      </c>
      <c r="B427" s="513" t="s">
        <v>243</v>
      </c>
      <c r="C427" s="513"/>
      <c r="D427" s="513"/>
      <c r="E427" s="513"/>
      <c r="F427" s="513"/>
      <c r="G427" s="513"/>
      <c r="H427" s="513"/>
      <c r="I427" s="513"/>
      <c r="J427" s="513"/>
      <c r="K427" s="513"/>
      <c r="L427" s="513"/>
      <c r="M427" s="513"/>
      <c r="N427" s="514"/>
    </row>
    <row r="428" spans="1:14" ht="39.6" customHeight="1" x14ac:dyDescent="0.25">
      <c r="A428" s="108" t="s">
        <v>79</v>
      </c>
      <c r="B428" s="545" t="s">
        <v>677</v>
      </c>
      <c r="C428" s="545"/>
      <c r="D428" s="545"/>
      <c r="E428" s="545"/>
      <c r="F428" s="545"/>
      <c r="G428" s="545"/>
      <c r="H428" s="108" t="s">
        <v>37</v>
      </c>
      <c r="I428" s="641" t="s">
        <v>703</v>
      </c>
      <c r="J428" s="641"/>
      <c r="K428" s="641"/>
      <c r="L428" s="641"/>
      <c r="M428" s="641"/>
      <c r="N428" s="323" t="s">
        <v>265</v>
      </c>
    </row>
    <row r="429" spans="1:14" s="182" customFormat="1" ht="15.75" x14ac:dyDescent="0.25">
      <c r="A429" s="167"/>
      <c r="B429" s="251"/>
      <c r="C429" s="251"/>
      <c r="D429" s="251"/>
      <c r="E429" s="251"/>
      <c r="F429" s="251"/>
      <c r="G429" s="251"/>
      <c r="H429" s="167"/>
      <c r="I429" s="167"/>
      <c r="J429" s="167"/>
      <c r="K429" s="167"/>
      <c r="L429" s="167"/>
      <c r="M429" s="167"/>
      <c r="N429" s="72">
        <f>'Planilha Orçamentária'!K119</f>
        <v>1</v>
      </c>
    </row>
    <row r="430" spans="1:14" ht="15.6" customHeight="1" x14ac:dyDescent="0.25">
      <c r="A430" s="474"/>
      <c r="B430" s="474"/>
      <c r="C430" s="474"/>
      <c r="D430" s="474"/>
      <c r="E430" s="474"/>
      <c r="F430" s="474"/>
      <c r="G430" s="474"/>
      <c r="H430" s="474"/>
      <c r="I430" s="474"/>
      <c r="J430" s="474"/>
      <c r="K430" s="474"/>
      <c r="L430" s="474"/>
      <c r="M430" s="474"/>
      <c r="N430" s="474"/>
    </row>
    <row r="431" spans="1:14" ht="41.45" customHeight="1" x14ac:dyDescent="0.25">
      <c r="A431" s="167" t="s">
        <v>80</v>
      </c>
      <c r="B431" s="473" t="s">
        <v>678</v>
      </c>
      <c r="C431" s="473"/>
      <c r="D431" s="473"/>
      <c r="E431" s="473"/>
      <c r="F431" s="473"/>
      <c r="G431" s="473"/>
      <c r="H431" s="167" t="s">
        <v>37</v>
      </c>
      <c r="I431" s="474" t="s">
        <v>703</v>
      </c>
      <c r="J431" s="474"/>
      <c r="K431" s="474"/>
      <c r="L431" s="474"/>
      <c r="M431" s="474"/>
      <c r="N431" s="72" t="s">
        <v>265</v>
      </c>
    </row>
    <row r="432" spans="1:14" s="182" customFormat="1" ht="15.75" x14ac:dyDescent="0.25">
      <c r="A432" s="167"/>
      <c r="B432" s="251"/>
      <c r="C432" s="251"/>
      <c r="D432" s="251"/>
      <c r="E432" s="251"/>
      <c r="F432" s="251"/>
      <c r="G432" s="251"/>
      <c r="H432" s="167"/>
      <c r="I432" s="167"/>
      <c r="J432" s="167"/>
      <c r="K432" s="167"/>
      <c r="L432" s="167"/>
      <c r="M432" s="167"/>
      <c r="N432" s="72">
        <f>'Planilha Orçamentária'!K120</f>
        <v>4</v>
      </c>
    </row>
    <row r="433" spans="1:14" ht="15.6" customHeight="1" x14ac:dyDescent="0.25">
      <c r="A433" s="474"/>
      <c r="B433" s="474"/>
      <c r="C433" s="474"/>
      <c r="D433" s="474"/>
      <c r="E433" s="474"/>
      <c r="F433" s="474"/>
      <c r="G433" s="474"/>
      <c r="H433" s="474"/>
      <c r="I433" s="474"/>
      <c r="J433" s="474"/>
      <c r="K433" s="474"/>
      <c r="L433" s="474"/>
      <c r="M433" s="474"/>
      <c r="N433" s="474"/>
    </row>
    <row r="434" spans="1:14" ht="36.6" customHeight="1" x14ac:dyDescent="0.25">
      <c r="A434" s="167" t="s">
        <v>81</v>
      </c>
      <c r="B434" s="473" t="s">
        <v>679</v>
      </c>
      <c r="C434" s="473"/>
      <c r="D434" s="473"/>
      <c r="E434" s="473"/>
      <c r="F434" s="473"/>
      <c r="G434" s="473"/>
      <c r="H434" s="167" t="s">
        <v>37</v>
      </c>
      <c r="I434" s="474" t="s">
        <v>703</v>
      </c>
      <c r="J434" s="474"/>
      <c r="K434" s="474"/>
      <c r="L434" s="474"/>
      <c r="M434" s="474"/>
      <c r="N434" s="72" t="s">
        <v>265</v>
      </c>
    </row>
    <row r="435" spans="1:14" s="182" customFormat="1" ht="15.75" x14ac:dyDescent="0.25">
      <c r="A435" s="167"/>
      <c r="B435" s="251"/>
      <c r="C435" s="251"/>
      <c r="D435" s="251"/>
      <c r="E435" s="251"/>
      <c r="F435" s="251"/>
      <c r="G435" s="251"/>
      <c r="H435" s="167"/>
      <c r="I435" s="167"/>
      <c r="J435" s="167"/>
      <c r="K435" s="167"/>
      <c r="L435" s="167"/>
      <c r="M435" s="167"/>
      <c r="N435" s="72">
        <f>'Planilha Orçamentária'!K121</f>
        <v>8</v>
      </c>
    </row>
    <row r="436" spans="1:14" ht="15.6" customHeight="1" x14ac:dyDescent="0.25">
      <c r="A436" s="474"/>
      <c r="B436" s="474"/>
      <c r="C436" s="474"/>
      <c r="D436" s="474"/>
      <c r="E436" s="474"/>
      <c r="F436" s="474"/>
      <c r="G436" s="474"/>
      <c r="H436" s="474"/>
      <c r="I436" s="474"/>
      <c r="J436" s="474"/>
      <c r="K436" s="474"/>
      <c r="L436" s="474"/>
      <c r="M436" s="474"/>
      <c r="N436" s="474"/>
    </row>
    <row r="437" spans="1:14" ht="82.15" customHeight="1" x14ac:dyDescent="0.25">
      <c r="A437" s="167" t="s">
        <v>82</v>
      </c>
      <c r="B437" s="473" t="s">
        <v>669</v>
      </c>
      <c r="C437" s="473"/>
      <c r="D437" s="473"/>
      <c r="E437" s="473"/>
      <c r="F437" s="473"/>
      <c r="G437" s="473"/>
      <c r="H437" s="167" t="s">
        <v>37</v>
      </c>
      <c r="I437" s="474" t="s">
        <v>703</v>
      </c>
      <c r="J437" s="474"/>
      <c r="K437" s="474"/>
      <c r="L437" s="474"/>
      <c r="M437" s="474"/>
      <c r="N437" s="72" t="s">
        <v>265</v>
      </c>
    </row>
    <row r="438" spans="1:14" s="182" customFormat="1" ht="15.75" x14ac:dyDescent="0.25">
      <c r="A438" s="167"/>
      <c r="B438" s="251"/>
      <c r="C438" s="251"/>
      <c r="D438" s="251"/>
      <c r="E438" s="251"/>
      <c r="F438" s="251"/>
      <c r="G438" s="251"/>
      <c r="H438" s="167"/>
      <c r="I438" s="167"/>
      <c r="J438" s="167"/>
      <c r="K438" s="167"/>
      <c r="L438" s="167"/>
      <c r="M438" s="167"/>
      <c r="N438" s="72">
        <f>'Planilha Orçamentária'!K122</f>
        <v>1</v>
      </c>
    </row>
    <row r="439" spans="1:14" ht="15.6" customHeight="1" x14ac:dyDescent="0.25">
      <c r="A439" s="474"/>
      <c r="B439" s="474"/>
      <c r="C439" s="474"/>
      <c r="D439" s="474"/>
      <c r="E439" s="474"/>
      <c r="F439" s="474"/>
      <c r="G439" s="474"/>
      <c r="H439" s="474"/>
      <c r="I439" s="474"/>
      <c r="J439" s="474"/>
      <c r="K439" s="474"/>
      <c r="L439" s="474"/>
      <c r="M439" s="474"/>
      <c r="N439" s="474"/>
    </row>
    <row r="440" spans="1:14" ht="57" customHeight="1" x14ac:dyDescent="0.25">
      <c r="A440" s="167" t="s">
        <v>83</v>
      </c>
      <c r="B440" s="473" t="s">
        <v>237</v>
      </c>
      <c r="C440" s="473"/>
      <c r="D440" s="473"/>
      <c r="E440" s="473"/>
      <c r="F440" s="473"/>
      <c r="G440" s="473"/>
      <c r="H440" s="167" t="s">
        <v>37</v>
      </c>
      <c r="I440" s="474" t="s">
        <v>703</v>
      </c>
      <c r="J440" s="474"/>
      <c r="K440" s="474"/>
      <c r="L440" s="474"/>
      <c r="M440" s="474"/>
      <c r="N440" s="72" t="s">
        <v>265</v>
      </c>
    </row>
    <row r="441" spans="1:14" s="182" customFormat="1" ht="15.75" x14ac:dyDescent="0.25">
      <c r="A441" s="167"/>
      <c r="B441" s="251"/>
      <c r="C441" s="251"/>
      <c r="D441" s="251"/>
      <c r="E441" s="251"/>
      <c r="F441" s="251"/>
      <c r="G441" s="251"/>
      <c r="H441" s="167"/>
      <c r="I441" s="167"/>
      <c r="J441" s="167"/>
      <c r="K441" s="167"/>
      <c r="L441" s="167"/>
      <c r="M441" s="167"/>
      <c r="N441" s="72">
        <f>'Planilha Orçamentária'!K123</f>
        <v>3</v>
      </c>
    </row>
    <row r="442" spans="1:14" ht="15.6" customHeight="1" x14ac:dyDescent="0.25">
      <c r="A442" s="474"/>
      <c r="B442" s="474"/>
      <c r="C442" s="474"/>
      <c r="D442" s="474"/>
      <c r="E442" s="474"/>
      <c r="F442" s="474"/>
      <c r="G442" s="474"/>
      <c r="H442" s="474"/>
      <c r="I442" s="474"/>
      <c r="J442" s="474"/>
      <c r="K442" s="474"/>
      <c r="L442" s="474"/>
      <c r="M442" s="474"/>
      <c r="N442" s="474"/>
    </row>
    <row r="443" spans="1:14" ht="15.6" customHeight="1" x14ac:dyDescent="0.25">
      <c r="A443" s="167" t="s">
        <v>134</v>
      </c>
      <c r="B443" s="473" t="s">
        <v>670</v>
      </c>
      <c r="C443" s="473"/>
      <c r="D443" s="473"/>
      <c r="E443" s="473"/>
      <c r="F443" s="473"/>
      <c r="G443" s="473"/>
      <c r="H443" s="167" t="s">
        <v>37</v>
      </c>
      <c r="I443" s="474" t="s">
        <v>703</v>
      </c>
      <c r="J443" s="474"/>
      <c r="K443" s="474"/>
      <c r="L443" s="474"/>
      <c r="M443" s="474"/>
      <c r="N443" s="72" t="s">
        <v>265</v>
      </c>
    </row>
    <row r="444" spans="1:14" s="182" customFormat="1" ht="15.6" customHeight="1" x14ac:dyDescent="0.25">
      <c r="A444" s="167"/>
      <c r="B444" s="251"/>
      <c r="C444" s="251"/>
      <c r="D444" s="251"/>
      <c r="E444" s="251"/>
      <c r="F444" s="251"/>
      <c r="G444" s="251"/>
      <c r="H444" s="167"/>
      <c r="I444" s="167"/>
      <c r="J444" s="167"/>
      <c r="K444" s="167"/>
      <c r="L444" s="167"/>
      <c r="M444" s="167"/>
      <c r="N444" s="72">
        <f>'Planilha Orçamentária'!K124</f>
        <v>3</v>
      </c>
    </row>
    <row r="445" spans="1:14" ht="15.6" customHeight="1" x14ac:dyDescent="0.25">
      <c r="A445" s="474"/>
      <c r="B445" s="474"/>
      <c r="C445" s="474"/>
      <c r="D445" s="474"/>
      <c r="E445" s="474"/>
      <c r="F445" s="474"/>
      <c r="G445" s="474"/>
      <c r="H445" s="474"/>
      <c r="I445" s="474"/>
      <c r="J445" s="474"/>
      <c r="K445" s="474"/>
      <c r="L445" s="474"/>
      <c r="M445" s="474"/>
      <c r="N445" s="474"/>
    </row>
    <row r="446" spans="1:14" ht="15.6" customHeight="1" x14ac:dyDescent="0.25">
      <c r="A446" s="167" t="s">
        <v>84</v>
      </c>
      <c r="B446" s="473" t="s">
        <v>570</v>
      </c>
      <c r="C446" s="473"/>
      <c r="D446" s="473"/>
      <c r="E446" s="473"/>
      <c r="F446" s="473"/>
      <c r="G446" s="473"/>
      <c r="H446" s="167" t="s">
        <v>37</v>
      </c>
      <c r="I446" s="474" t="s">
        <v>703</v>
      </c>
      <c r="J446" s="474"/>
      <c r="K446" s="474"/>
      <c r="L446" s="474"/>
      <c r="M446" s="474"/>
      <c r="N446" s="72" t="s">
        <v>265</v>
      </c>
    </row>
    <row r="447" spans="1:14" s="182" customFormat="1" ht="15.6" customHeight="1" x14ac:dyDescent="0.25">
      <c r="A447" s="167"/>
      <c r="B447" s="251"/>
      <c r="C447" s="251"/>
      <c r="D447" s="251"/>
      <c r="E447" s="251"/>
      <c r="F447" s="251"/>
      <c r="G447" s="251"/>
      <c r="H447" s="167"/>
      <c r="I447" s="167"/>
      <c r="J447" s="167"/>
      <c r="K447" s="167"/>
      <c r="L447" s="167"/>
      <c r="M447" s="167"/>
      <c r="N447" s="72">
        <f>'Planilha Orçamentária'!K125</f>
        <v>15</v>
      </c>
    </row>
    <row r="448" spans="1:14" ht="15.6" customHeight="1" x14ac:dyDescent="0.25">
      <c r="A448" s="474"/>
      <c r="B448" s="474"/>
      <c r="C448" s="474"/>
      <c r="D448" s="474"/>
      <c r="E448" s="474"/>
      <c r="F448" s="474"/>
      <c r="G448" s="474"/>
      <c r="H448" s="474"/>
      <c r="I448" s="474"/>
      <c r="J448" s="474"/>
      <c r="K448" s="474"/>
      <c r="L448" s="474"/>
      <c r="M448" s="474"/>
      <c r="N448" s="474"/>
    </row>
    <row r="449" spans="1:14" ht="33.6" customHeight="1" x14ac:dyDescent="0.25">
      <c r="A449" s="167" t="s">
        <v>85</v>
      </c>
      <c r="B449" s="473" t="s">
        <v>571</v>
      </c>
      <c r="C449" s="473"/>
      <c r="D449" s="473"/>
      <c r="E449" s="473"/>
      <c r="F449" s="473"/>
      <c r="G449" s="473"/>
      <c r="H449" s="167" t="s">
        <v>37</v>
      </c>
      <c r="I449" s="474" t="s">
        <v>703</v>
      </c>
      <c r="J449" s="474"/>
      <c r="K449" s="474"/>
      <c r="L449" s="474"/>
      <c r="M449" s="474"/>
      <c r="N449" s="72" t="s">
        <v>265</v>
      </c>
    </row>
    <row r="450" spans="1:14" s="182" customFormat="1" ht="15.75" x14ac:dyDescent="0.25">
      <c r="A450" s="167"/>
      <c r="B450" s="251"/>
      <c r="C450" s="251"/>
      <c r="D450" s="251"/>
      <c r="E450" s="251"/>
      <c r="F450" s="251"/>
      <c r="G450" s="251"/>
      <c r="H450" s="167"/>
      <c r="I450" s="167"/>
      <c r="J450" s="167"/>
      <c r="K450" s="167"/>
      <c r="L450" s="167"/>
      <c r="M450" s="167"/>
      <c r="N450" s="72">
        <f>'Planilha Orçamentária'!K126</f>
        <v>3</v>
      </c>
    </row>
    <row r="451" spans="1:14" ht="15.6" customHeight="1" x14ac:dyDescent="0.25">
      <c r="A451" s="474"/>
      <c r="B451" s="474"/>
      <c r="C451" s="474"/>
      <c r="D451" s="474"/>
      <c r="E451" s="474"/>
      <c r="F451" s="474"/>
      <c r="G451" s="474"/>
      <c r="H451" s="474"/>
      <c r="I451" s="474"/>
      <c r="J451" s="474"/>
      <c r="K451" s="474"/>
      <c r="L451" s="474"/>
      <c r="M451" s="474"/>
      <c r="N451" s="474"/>
    </row>
    <row r="452" spans="1:14" ht="24" customHeight="1" x14ac:dyDescent="0.25">
      <c r="A452" s="167" t="s">
        <v>248</v>
      </c>
      <c r="B452" s="473" t="s">
        <v>671</v>
      </c>
      <c r="C452" s="473"/>
      <c r="D452" s="473"/>
      <c r="E452" s="473"/>
      <c r="F452" s="473"/>
      <c r="G452" s="473"/>
      <c r="H452" s="167" t="s">
        <v>37</v>
      </c>
      <c r="I452" s="474" t="s">
        <v>703</v>
      </c>
      <c r="J452" s="474"/>
      <c r="K452" s="474"/>
      <c r="L452" s="474"/>
      <c r="M452" s="474"/>
      <c r="N452" s="72" t="s">
        <v>265</v>
      </c>
    </row>
    <row r="453" spans="1:14" s="182" customFormat="1" ht="15.75" x14ac:dyDescent="0.25">
      <c r="A453" s="167"/>
      <c r="B453" s="251"/>
      <c r="C453" s="251"/>
      <c r="D453" s="251"/>
      <c r="E453" s="251"/>
      <c r="F453" s="251"/>
      <c r="G453" s="251"/>
      <c r="H453" s="167"/>
      <c r="I453" s="167"/>
      <c r="J453" s="167"/>
      <c r="K453" s="167"/>
      <c r="L453" s="167"/>
      <c r="M453" s="167"/>
      <c r="N453" s="72">
        <f>'Planilha Orçamentária'!K127</f>
        <v>19</v>
      </c>
    </row>
    <row r="454" spans="1:14" ht="15.6" customHeight="1" x14ac:dyDescent="0.25">
      <c r="A454" s="474"/>
      <c r="B454" s="474"/>
      <c r="C454" s="474"/>
      <c r="D454" s="474"/>
      <c r="E454" s="474"/>
      <c r="F454" s="474"/>
      <c r="G454" s="474"/>
      <c r="H454" s="474"/>
      <c r="I454" s="474"/>
      <c r="J454" s="474"/>
      <c r="K454" s="474"/>
      <c r="L454" s="474"/>
      <c r="M454" s="474"/>
      <c r="N454" s="474"/>
    </row>
    <row r="455" spans="1:14" ht="25.9" customHeight="1" x14ac:dyDescent="0.25">
      <c r="A455" s="167" t="s">
        <v>86</v>
      </c>
      <c r="B455" s="473" t="s">
        <v>672</v>
      </c>
      <c r="C455" s="473"/>
      <c r="D455" s="473"/>
      <c r="E455" s="473"/>
      <c r="F455" s="473"/>
      <c r="G455" s="473"/>
      <c r="H455" s="167" t="s">
        <v>37</v>
      </c>
      <c r="I455" s="474" t="s">
        <v>703</v>
      </c>
      <c r="J455" s="474"/>
      <c r="K455" s="474"/>
      <c r="L455" s="474"/>
      <c r="M455" s="474"/>
      <c r="N455" s="72" t="s">
        <v>265</v>
      </c>
    </row>
    <row r="456" spans="1:14" s="182" customFormat="1" ht="15.75" x14ac:dyDescent="0.25">
      <c r="A456" s="167"/>
      <c r="B456" s="251"/>
      <c r="C456" s="251"/>
      <c r="D456" s="251"/>
      <c r="E456" s="251"/>
      <c r="F456" s="251"/>
      <c r="G456" s="251"/>
      <c r="H456" s="167"/>
      <c r="I456" s="167"/>
      <c r="J456" s="167"/>
      <c r="K456" s="167"/>
      <c r="L456" s="167"/>
      <c r="M456" s="167"/>
      <c r="N456" s="72">
        <f>'Planilha Orçamentária'!K128</f>
        <v>28</v>
      </c>
    </row>
    <row r="457" spans="1:14" s="182" customFormat="1" ht="15.6" customHeight="1" x14ac:dyDescent="0.25">
      <c r="A457" s="474"/>
      <c r="B457" s="474"/>
      <c r="C457" s="474"/>
      <c r="D457" s="474"/>
      <c r="E457" s="474"/>
      <c r="F457" s="474"/>
      <c r="G457" s="474"/>
      <c r="H457" s="474"/>
      <c r="I457" s="474"/>
      <c r="J457" s="474"/>
      <c r="K457" s="474"/>
      <c r="L457" s="474"/>
      <c r="M457" s="474"/>
      <c r="N457" s="474"/>
    </row>
    <row r="458" spans="1:14" s="182" customFormat="1" ht="23.45" customHeight="1" x14ac:dyDescent="0.25">
      <c r="A458" s="167" t="s">
        <v>135</v>
      </c>
      <c r="B458" s="473" t="s">
        <v>572</v>
      </c>
      <c r="C458" s="473"/>
      <c r="D458" s="473"/>
      <c r="E458" s="473"/>
      <c r="F458" s="473"/>
      <c r="G458" s="473"/>
      <c r="H458" s="167" t="s">
        <v>37</v>
      </c>
      <c r="I458" s="474" t="s">
        <v>703</v>
      </c>
      <c r="J458" s="474"/>
      <c r="K458" s="474"/>
      <c r="L458" s="474"/>
      <c r="M458" s="474"/>
      <c r="N458" s="72" t="s">
        <v>265</v>
      </c>
    </row>
    <row r="459" spans="1:14" s="182" customFormat="1" ht="15.75" x14ac:dyDescent="0.25">
      <c r="A459" s="167"/>
      <c r="B459" s="251"/>
      <c r="C459" s="251"/>
      <c r="D459" s="251"/>
      <c r="E459" s="251"/>
      <c r="F459" s="251"/>
      <c r="G459" s="251"/>
      <c r="H459" s="167"/>
      <c r="I459" s="167"/>
      <c r="J459" s="167"/>
      <c r="K459" s="167"/>
      <c r="L459" s="167"/>
      <c r="M459" s="167"/>
      <c r="N459" s="72">
        <f>'Planilha Orçamentária'!K129</f>
        <v>88.41</v>
      </c>
    </row>
    <row r="460" spans="1:14" s="182" customFormat="1" ht="15.6" customHeight="1" x14ac:dyDescent="0.25">
      <c r="A460" s="474"/>
      <c r="B460" s="474"/>
      <c r="C460" s="474"/>
      <c r="D460" s="474"/>
      <c r="E460" s="474"/>
      <c r="F460" s="474"/>
      <c r="G460" s="474"/>
      <c r="H460" s="474"/>
      <c r="I460" s="474"/>
      <c r="J460" s="474"/>
      <c r="K460" s="474"/>
      <c r="L460" s="474"/>
      <c r="M460" s="474"/>
      <c r="N460" s="474"/>
    </row>
    <row r="461" spans="1:14" s="182" customFormat="1" ht="48.6" customHeight="1" x14ac:dyDescent="0.25">
      <c r="A461" s="167" t="s">
        <v>87</v>
      </c>
      <c r="B461" s="473" t="s">
        <v>673</v>
      </c>
      <c r="C461" s="473"/>
      <c r="D461" s="473"/>
      <c r="E461" s="473"/>
      <c r="F461" s="473"/>
      <c r="G461" s="473"/>
      <c r="H461" s="167" t="s">
        <v>37</v>
      </c>
      <c r="I461" s="474" t="s">
        <v>703</v>
      </c>
      <c r="J461" s="474"/>
      <c r="K461" s="474"/>
      <c r="L461" s="474"/>
      <c r="M461" s="474"/>
      <c r="N461" s="72" t="s">
        <v>265</v>
      </c>
    </row>
    <row r="462" spans="1:14" s="182" customFormat="1" ht="15.75" x14ac:dyDescent="0.25">
      <c r="A462" s="167"/>
      <c r="B462" s="251"/>
      <c r="C462" s="251"/>
      <c r="D462" s="251"/>
      <c r="E462" s="251"/>
      <c r="F462" s="251"/>
      <c r="G462" s="251"/>
      <c r="H462" s="167"/>
      <c r="I462" s="167"/>
      <c r="J462" s="167"/>
      <c r="K462" s="167"/>
      <c r="L462" s="167"/>
      <c r="M462" s="167"/>
      <c r="N462" s="72">
        <f>'Planilha Orçamentária'!K130</f>
        <v>36</v>
      </c>
    </row>
    <row r="463" spans="1:14" s="182" customFormat="1" ht="15.6" customHeight="1" x14ac:dyDescent="0.25">
      <c r="A463" s="474"/>
      <c r="B463" s="474"/>
      <c r="C463" s="474"/>
      <c r="D463" s="474"/>
      <c r="E463" s="474"/>
      <c r="F463" s="474"/>
      <c r="G463" s="474"/>
      <c r="H463" s="474"/>
      <c r="I463" s="474"/>
      <c r="J463" s="474"/>
      <c r="K463" s="474"/>
      <c r="L463" s="474"/>
      <c r="M463" s="474"/>
      <c r="N463" s="474"/>
    </row>
    <row r="464" spans="1:14" s="182" customFormat="1" ht="45" customHeight="1" x14ac:dyDescent="0.25">
      <c r="A464" s="167" t="s">
        <v>140</v>
      </c>
      <c r="B464" s="473" t="s">
        <v>674</v>
      </c>
      <c r="C464" s="473"/>
      <c r="D464" s="473"/>
      <c r="E464" s="473"/>
      <c r="F464" s="473"/>
      <c r="G464" s="473"/>
      <c r="H464" s="167" t="s">
        <v>37</v>
      </c>
      <c r="I464" s="474" t="s">
        <v>703</v>
      </c>
      <c r="J464" s="474"/>
      <c r="K464" s="474"/>
      <c r="L464" s="474"/>
      <c r="M464" s="474"/>
      <c r="N464" s="72" t="s">
        <v>265</v>
      </c>
    </row>
    <row r="465" spans="1:14" s="182" customFormat="1" ht="15.75" x14ac:dyDescent="0.25">
      <c r="A465" s="167"/>
      <c r="B465" s="251"/>
      <c r="C465" s="251"/>
      <c r="D465" s="251"/>
      <c r="E465" s="251"/>
      <c r="F465" s="251"/>
      <c r="G465" s="251"/>
      <c r="H465" s="167"/>
      <c r="I465" s="167"/>
      <c r="J465" s="167"/>
      <c r="K465" s="167"/>
      <c r="L465" s="167"/>
      <c r="M465" s="167"/>
      <c r="N465" s="72">
        <f>'Planilha Orçamentária'!K131</f>
        <v>33</v>
      </c>
    </row>
    <row r="466" spans="1:14" s="182" customFormat="1" ht="15.6" customHeight="1" x14ac:dyDescent="0.25">
      <c r="A466" s="474"/>
      <c r="B466" s="474"/>
      <c r="C466" s="474"/>
      <c r="D466" s="474"/>
      <c r="E466" s="474"/>
      <c r="F466" s="474"/>
      <c r="G466" s="474"/>
      <c r="H466" s="474"/>
      <c r="I466" s="474"/>
      <c r="J466" s="474"/>
      <c r="K466" s="474"/>
      <c r="L466" s="474"/>
      <c r="M466" s="474"/>
      <c r="N466" s="474"/>
    </row>
    <row r="467" spans="1:14" s="182" customFormat="1" ht="33.6" customHeight="1" x14ac:dyDescent="0.25">
      <c r="A467" s="167" t="s">
        <v>141</v>
      </c>
      <c r="B467" s="473" t="s">
        <v>675</v>
      </c>
      <c r="C467" s="473"/>
      <c r="D467" s="473"/>
      <c r="E467" s="473"/>
      <c r="F467" s="473"/>
      <c r="G467" s="473"/>
      <c r="H467" s="167" t="s">
        <v>37</v>
      </c>
      <c r="I467" s="474" t="s">
        <v>703</v>
      </c>
      <c r="J467" s="474"/>
      <c r="K467" s="474"/>
      <c r="L467" s="474"/>
      <c r="M467" s="474"/>
      <c r="N467" s="72" t="s">
        <v>265</v>
      </c>
    </row>
    <row r="468" spans="1:14" s="182" customFormat="1" ht="15.75" x14ac:dyDescent="0.25">
      <c r="A468" s="167"/>
      <c r="B468" s="251"/>
      <c r="C468" s="251"/>
      <c r="D468" s="251"/>
      <c r="E468" s="251"/>
      <c r="F468" s="251"/>
      <c r="G468" s="251"/>
      <c r="H468" s="167"/>
      <c r="I468" s="167"/>
      <c r="J468" s="167"/>
      <c r="K468" s="167"/>
      <c r="L468" s="167"/>
      <c r="M468" s="167"/>
      <c r="N468" s="72">
        <f>'Planilha Orçamentária'!K132</f>
        <v>19</v>
      </c>
    </row>
    <row r="469" spans="1:14" s="182" customFormat="1" ht="15.75" x14ac:dyDescent="0.25">
      <c r="A469" s="472"/>
      <c r="B469" s="470"/>
      <c r="C469" s="470"/>
      <c r="D469" s="470"/>
      <c r="E469" s="470"/>
      <c r="F469" s="470"/>
      <c r="G469" s="470"/>
      <c r="H469" s="470"/>
      <c r="I469" s="470"/>
      <c r="J469" s="470"/>
      <c r="K469" s="470"/>
      <c r="L469" s="470"/>
      <c r="M469" s="470"/>
      <c r="N469" s="471"/>
    </row>
    <row r="470" spans="1:14" s="182" customFormat="1" ht="15.6" customHeight="1" x14ac:dyDescent="0.25">
      <c r="A470" s="167" t="s">
        <v>142</v>
      </c>
      <c r="B470" s="473" t="s">
        <v>676</v>
      </c>
      <c r="C470" s="473"/>
      <c r="D470" s="473"/>
      <c r="E470" s="473"/>
      <c r="F470" s="473"/>
      <c r="G470" s="473"/>
      <c r="H470" s="167" t="s">
        <v>37</v>
      </c>
      <c r="I470" s="474" t="s">
        <v>703</v>
      </c>
      <c r="J470" s="474"/>
      <c r="K470" s="474"/>
      <c r="L470" s="474"/>
      <c r="M470" s="474"/>
      <c r="N470" s="72" t="s">
        <v>265</v>
      </c>
    </row>
    <row r="471" spans="1:14" s="182" customFormat="1" ht="15.6" customHeight="1" x14ac:dyDescent="0.25">
      <c r="A471" s="167"/>
      <c r="B471" s="251"/>
      <c r="C471" s="251"/>
      <c r="D471" s="251"/>
      <c r="E471" s="251"/>
      <c r="F471" s="251"/>
      <c r="G471" s="251"/>
      <c r="H471" s="167"/>
      <c r="I471" s="167"/>
      <c r="J471" s="167"/>
      <c r="K471" s="167"/>
      <c r="L471" s="167"/>
      <c r="M471" s="167"/>
      <c r="N471" s="72">
        <v>24</v>
      </c>
    </row>
    <row r="472" spans="1:14" s="182" customFormat="1" ht="15.6" customHeight="1" x14ac:dyDescent="0.25">
      <c r="A472" s="474"/>
      <c r="B472" s="474"/>
      <c r="C472" s="474"/>
      <c r="D472" s="474"/>
      <c r="E472" s="474"/>
      <c r="F472" s="474"/>
      <c r="G472" s="474"/>
      <c r="H472" s="474"/>
      <c r="I472" s="474"/>
      <c r="J472" s="474"/>
      <c r="K472" s="474"/>
      <c r="L472" s="474"/>
      <c r="M472" s="474"/>
      <c r="N472" s="474"/>
    </row>
    <row r="473" spans="1:14" s="182" customFormat="1" ht="26.45" customHeight="1" x14ac:dyDescent="0.25">
      <c r="A473" s="167" t="s">
        <v>143</v>
      </c>
      <c r="B473" s="473" t="s">
        <v>572</v>
      </c>
      <c r="C473" s="473"/>
      <c r="D473" s="473"/>
      <c r="E473" s="473"/>
      <c r="F473" s="473"/>
      <c r="G473" s="473"/>
      <c r="H473" s="167" t="s">
        <v>37</v>
      </c>
      <c r="I473" s="474" t="s">
        <v>703</v>
      </c>
      <c r="J473" s="474"/>
      <c r="K473" s="474"/>
      <c r="L473" s="474"/>
      <c r="M473" s="474"/>
      <c r="N473" s="72" t="s">
        <v>265</v>
      </c>
    </row>
    <row r="474" spans="1:14" s="182" customFormat="1" ht="15.75" x14ac:dyDescent="0.25">
      <c r="A474" s="167"/>
      <c r="B474" s="251"/>
      <c r="C474" s="251"/>
      <c r="D474" s="251"/>
      <c r="E474" s="251"/>
      <c r="F474" s="251"/>
      <c r="G474" s="251"/>
      <c r="H474" s="167"/>
      <c r="I474" s="167"/>
      <c r="J474" s="167"/>
      <c r="K474" s="167"/>
      <c r="L474" s="167"/>
      <c r="M474" s="167"/>
      <c r="N474" s="72">
        <f>'Planilha Orçamentária'!K134</f>
        <v>12.87</v>
      </c>
    </row>
    <row r="475" spans="1:14" s="182" customFormat="1" ht="15.6" customHeight="1" x14ac:dyDescent="0.25">
      <c r="A475" s="474"/>
      <c r="B475" s="474"/>
      <c r="C475" s="474"/>
      <c r="D475" s="474"/>
      <c r="E475" s="474"/>
      <c r="F475" s="474"/>
      <c r="G475" s="474"/>
      <c r="H475" s="474"/>
      <c r="I475" s="474"/>
      <c r="J475" s="474"/>
      <c r="K475" s="474"/>
      <c r="L475" s="474"/>
      <c r="M475" s="474"/>
      <c r="N475" s="474"/>
    </row>
    <row r="476" spans="1:14" s="182" customFormat="1" ht="25.15" customHeight="1" x14ac:dyDescent="0.25">
      <c r="A476" s="167" t="s">
        <v>144</v>
      </c>
      <c r="B476" s="473" t="s">
        <v>573</v>
      </c>
      <c r="C476" s="473"/>
      <c r="D476" s="473"/>
      <c r="E476" s="473"/>
      <c r="F476" s="473"/>
      <c r="G476" s="473"/>
      <c r="H476" s="167" t="s">
        <v>32</v>
      </c>
      <c r="I476" s="474" t="s">
        <v>703</v>
      </c>
      <c r="J476" s="474"/>
      <c r="K476" s="474"/>
      <c r="L476" s="474"/>
      <c r="M476" s="474"/>
      <c r="N476" s="72" t="s">
        <v>265</v>
      </c>
    </row>
    <row r="477" spans="1:14" s="182" customFormat="1" ht="15.75" x14ac:dyDescent="0.25">
      <c r="A477" s="167"/>
      <c r="B477" s="251"/>
      <c r="C477" s="251"/>
      <c r="D477" s="251"/>
      <c r="E477" s="251"/>
      <c r="F477" s="251"/>
      <c r="G477" s="251"/>
      <c r="H477" s="167"/>
      <c r="I477" s="167"/>
      <c r="J477" s="167"/>
      <c r="K477" s="167"/>
      <c r="L477" s="167"/>
      <c r="M477" s="167"/>
      <c r="N477" s="72">
        <f>'Planilha Orçamentária'!K135</f>
        <v>80</v>
      </c>
    </row>
    <row r="478" spans="1:14" s="182" customFormat="1" ht="15.6" customHeight="1" x14ac:dyDescent="0.25">
      <c r="A478" s="474"/>
      <c r="B478" s="474"/>
      <c r="C478" s="474"/>
      <c r="D478" s="474"/>
      <c r="E478" s="474"/>
      <c r="F478" s="474"/>
      <c r="G478" s="474"/>
      <c r="H478" s="474"/>
      <c r="I478" s="474"/>
      <c r="J478" s="474"/>
      <c r="K478" s="474"/>
      <c r="L478" s="474"/>
      <c r="M478" s="474"/>
      <c r="N478" s="474"/>
    </row>
    <row r="479" spans="1:14" s="182" customFormat="1" ht="30.6" customHeight="1" x14ac:dyDescent="0.25">
      <c r="A479" s="167" t="s">
        <v>145</v>
      </c>
      <c r="B479" s="473" t="s">
        <v>72</v>
      </c>
      <c r="C479" s="473"/>
      <c r="D479" s="473"/>
      <c r="E479" s="473"/>
      <c r="F479" s="473"/>
      <c r="G479" s="473"/>
      <c r="H479" s="167" t="s">
        <v>73</v>
      </c>
      <c r="I479" s="474" t="s">
        <v>703</v>
      </c>
      <c r="J479" s="474"/>
      <c r="K479" s="474"/>
      <c r="L479" s="474"/>
      <c r="M479" s="474"/>
      <c r="N479" s="72" t="s">
        <v>265</v>
      </c>
    </row>
    <row r="480" spans="1:14" s="182" customFormat="1" ht="15.75" x14ac:dyDescent="0.25">
      <c r="A480" s="167"/>
      <c r="B480" s="251"/>
      <c r="C480" s="251"/>
      <c r="D480" s="251"/>
      <c r="E480" s="251"/>
      <c r="F480" s="251"/>
      <c r="G480" s="251"/>
      <c r="H480" s="167"/>
      <c r="I480" s="167"/>
      <c r="J480" s="167"/>
      <c r="K480" s="167"/>
      <c r="L480" s="167"/>
      <c r="M480" s="167"/>
      <c r="N480" s="72">
        <f>'Planilha Orçamentária'!K136</f>
        <v>12</v>
      </c>
    </row>
    <row r="481" spans="1:14" s="182" customFormat="1" ht="15.6" customHeight="1" x14ac:dyDescent="0.25">
      <c r="A481" s="474"/>
      <c r="B481" s="474"/>
      <c r="C481" s="474"/>
      <c r="D481" s="474"/>
      <c r="E481" s="474"/>
      <c r="F481" s="474"/>
      <c r="G481" s="474"/>
      <c r="H481" s="474"/>
      <c r="I481" s="474"/>
      <c r="J481" s="474"/>
      <c r="K481" s="474"/>
      <c r="L481" s="474"/>
      <c r="M481" s="474"/>
      <c r="N481" s="474"/>
    </row>
    <row r="482" spans="1:14" s="182" customFormat="1" ht="31.9" customHeight="1" x14ac:dyDescent="0.25">
      <c r="A482" s="167" t="s">
        <v>146</v>
      </c>
      <c r="B482" s="473" t="s">
        <v>582</v>
      </c>
      <c r="C482" s="473"/>
      <c r="D482" s="473"/>
      <c r="E482" s="473"/>
      <c r="F482" s="473"/>
      <c r="G482" s="473"/>
      <c r="H482" s="167" t="s">
        <v>73</v>
      </c>
      <c r="I482" s="474" t="s">
        <v>703</v>
      </c>
      <c r="J482" s="474"/>
      <c r="K482" s="474"/>
      <c r="L482" s="474"/>
      <c r="M482" s="474"/>
      <c r="N482" s="72" t="s">
        <v>265</v>
      </c>
    </row>
    <row r="483" spans="1:14" s="182" customFormat="1" ht="15.75" x14ac:dyDescent="0.25">
      <c r="A483" s="167"/>
      <c r="B483" s="251"/>
      <c r="C483" s="251"/>
      <c r="D483" s="251"/>
      <c r="E483" s="251"/>
      <c r="F483" s="251"/>
      <c r="G483" s="251"/>
      <c r="H483" s="167"/>
      <c r="I483" s="167"/>
      <c r="J483" s="167"/>
      <c r="K483" s="167"/>
      <c r="L483" s="167"/>
      <c r="M483" s="167"/>
      <c r="N483" s="72">
        <f>'Planilha Orçamentária'!K137</f>
        <v>14</v>
      </c>
    </row>
    <row r="484" spans="1:14" s="182" customFormat="1" ht="15.6" customHeight="1" x14ac:dyDescent="0.25">
      <c r="A484" s="474"/>
      <c r="B484" s="474"/>
      <c r="C484" s="474"/>
      <c r="D484" s="474"/>
      <c r="E484" s="474"/>
      <c r="F484" s="474"/>
      <c r="G484" s="474"/>
      <c r="H484" s="474"/>
      <c r="I484" s="474"/>
      <c r="J484" s="474"/>
      <c r="K484" s="474"/>
      <c r="L484" s="474"/>
      <c r="M484" s="474"/>
      <c r="N484" s="474"/>
    </row>
    <row r="485" spans="1:14" s="182" customFormat="1" ht="25.15" customHeight="1" x14ac:dyDescent="0.25">
      <c r="A485" s="167" t="s">
        <v>147</v>
      </c>
      <c r="B485" s="473" t="s">
        <v>75</v>
      </c>
      <c r="C485" s="473"/>
      <c r="D485" s="473"/>
      <c r="E485" s="473"/>
      <c r="F485" s="473"/>
      <c r="G485" s="473"/>
      <c r="H485" s="167" t="s">
        <v>73</v>
      </c>
      <c r="I485" s="474" t="s">
        <v>703</v>
      </c>
      <c r="J485" s="474"/>
      <c r="K485" s="474"/>
      <c r="L485" s="474"/>
      <c r="M485" s="474"/>
      <c r="N485" s="72" t="s">
        <v>265</v>
      </c>
    </row>
    <row r="486" spans="1:14" s="182" customFormat="1" ht="15.75" x14ac:dyDescent="0.25">
      <c r="A486" s="167"/>
      <c r="B486" s="251"/>
      <c r="C486" s="251"/>
      <c r="D486" s="251"/>
      <c r="E486" s="251"/>
      <c r="F486" s="251"/>
      <c r="G486" s="251"/>
      <c r="H486" s="167"/>
      <c r="I486" s="167"/>
      <c r="J486" s="167"/>
      <c r="K486" s="167"/>
      <c r="L486" s="167"/>
      <c r="M486" s="167"/>
      <c r="N486" s="72">
        <f>'Planilha Orçamentária'!K138</f>
        <v>8</v>
      </c>
    </row>
    <row r="487" spans="1:14" s="182" customFormat="1" ht="15.6" customHeight="1" x14ac:dyDescent="0.25">
      <c r="A487" s="474"/>
      <c r="B487" s="474"/>
      <c r="C487" s="474"/>
      <c r="D487" s="474"/>
      <c r="E487" s="474"/>
      <c r="F487" s="474"/>
      <c r="G487" s="474"/>
      <c r="H487" s="474"/>
      <c r="I487" s="474"/>
      <c r="J487" s="474"/>
      <c r="K487" s="474"/>
      <c r="L487" s="474"/>
      <c r="M487" s="474"/>
      <c r="N487" s="474"/>
    </row>
    <row r="488" spans="1:14" s="182" customFormat="1" ht="32.450000000000003" customHeight="1" x14ac:dyDescent="0.25">
      <c r="A488" s="167" t="s">
        <v>148</v>
      </c>
      <c r="B488" s="473" t="s">
        <v>251</v>
      </c>
      <c r="C488" s="473"/>
      <c r="D488" s="473"/>
      <c r="E488" s="473"/>
      <c r="F488" s="473"/>
      <c r="G488" s="473"/>
      <c r="H488" s="167" t="s">
        <v>73</v>
      </c>
      <c r="I488" s="474" t="s">
        <v>703</v>
      </c>
      <c r="J488" s="474"/>
      <c r="K488" s="474"/>
      <c r="L488" s="474"/>
      <c r="M488" s="474"/>
      <c r="N488" s="72" t="s">
        <v>265</v>
      </c>
    </row>
    <row r="489" spans="1:14" s="182" customFormat="1" ht="15.75" x14ac:dyDescent="0.25">
      <c r="A489" s="167"/>
      <c r="B489" s="251"/>
      <c r="C489" s="251"/>
      <c r="D489" s="251"/>
      <c r="E489" s="251"/>
      <c r="F489" s="251"/>
      <c r="G489" s="251"/>
      <c r="H489" s="167"/>
      <c r="I489" s="167"/>
      <c r="J489" s="167"/>
      <c r="K489" s="167"/>
      <c r="L489" s="167"/>
      <c r="M489" s="167"/>
      <c r="N489" s="72">
        <f>'Planilha Orçamentária'!K139</f>
        <v>8</v>
      </c>
    </row>
    <row r="490" spans="1:14" s="182" customFormat="1" ht="15.6" customHeight="1" x14ac:dyDescent="0.25">
      <c r="A490" s="474"/>
      <c r="B490" s="474"/>
      <c r="C490" s="474"/>
      <c r="D490" s="474"/>
      <c r="E490" s="474"/>
      <c r="F490" s="474"/>
      <c r="G490" s="474"/>
      <c r="H490" s="474"/>
      <c r="I490" s="474"/>
      <c r="J490" s="474"/>
      <c r="K490" s="474"/>
      <c r="L490" s="474"/>
      <c r="M490" s="474"/>
      <c r="N490" s="474"/>
    </row>
    <row r="491" spans="1:14" s="182" customFormat="1" ht="39.6" customHeight="1" x14ac:dyDescent="0.25">
      <c r="A491" s="167" t="s">
        <v>149</v>
      </c>
      <c r="B491" s="473" t="s">
        <v>583</v>
      </c>
      <c r="C491" s="473"/>
      <c r="D491" s="473"/>
      <c r="E491" s="473"/>
      <c r="F491" s="473"/>
      <c r="G491" s="473"/>
      <c r="H491" s="167" t="s">
        <v>73</v>
      </c>
      <c r="I491" s="474" t="s">
        <v>703</v>
      </c>
      <c r="J491" s="474"/>
      <c r="K491" s="474"/>
      <c r="L491" s="474"/>
      <c r="M491" s="474"/>
      <c r="N491" s="72" t="s">
        <v>265</v>
      </c>
    </row>
    <row r="492" spans="1:14" s="182" customFormat="1" ht="15.75" x14ac:dyDescent="0.25">
      <c r="A492" s="167"/>
      <c r="B492" s="251"/>
      <c r="C492" s="251"/>
      <c r="D492" s="251"/>
      <c r="E492" s="251"/>
      <c r="F492" s="251"/>
      <c r="G492" s="251"/>
      <c r="H492" s="167"/>
      <c r="I492" s="167"/>
      <c r="J492" s="167"/>
      <c r="K492" s="167"/>
      <c r="L492" s="167"/>
      <c r="M492" s="167"/>
      <c r="N492" s="72">
        <f>'Planilha Orçamentária'!K140</f>
        <v>4</v>
      </c>
    </row>
    <row r="493" spans="1:14" s="182" customFormat="1" ht="15.6" customHeight="1" x14ac:dyDescent="0.25">
      <c r="A493" s="474"/>
      <c r="B493" s="474"/>
      <c r="C493" s="474"/>
      <c r="D493" s="474"/>
      <c r="E493" s="474"/>
      <c r="F493" s="474"/>
      <c r="G493" s="474"/>
      <c r="H493" s="474"/>
      <c r="I493" s="474"/>
      <c r="J493" s="474"/>
      <c r="K493" s="474"/>
      <c r="L493" s="474"/>
      <c r="M493" s="474"/>
      <c r="N493" s="474"/>
    </row>
    <row r="494" spans="1:14" s="182" customFormat="1" ht="37.15" customHeight="1" x14ac:dyDescent="0.25">
      <c r="A494" s="167" t="s">
        <v>150</v>
      </c>
      <c r="B494" s="473" t="s">
        <v>76</v>
      </c>
      <c r="C494" s="473"/>
      <c r="D494" s="473"/>
      <c r="E494" s="473"/>
      <c r="F494" s="473"/>
      <c r="G494" s="473"/>
      <c r="H494" s="167" t="s">
        <v>73</v>
      </c>
      <c r="I494" s="474" t="s">
        <v>703</v>
      </c>
      <c r="J494" s="474"/>
      <c r="K494" s="474"/>
      <c r="L494" s="474"/>
      <c r="M494" s="474"/>
      <c r="N494" s="72" t="s">
        <v>265</v>
      </c>
    </row>
    <row r="495" spans="1:14" s="182" customFormat="1" ht="15.75" x14ac:dyDescent="0.25">
      <c r="A495" s="167"/>
      <c r="B495" s="251"/>
      <c r="C495" s="251"/>
      <c r="D495" s="251"/>
      <c r="E495" s="251"/>
      <c r="F495" s="251"/>
      <c r="G495" s="251"/>
      <c r="H495" s="167"/>
      <c r="I495" s="167"/>
      <c r="J495" s="167"/>
      <c r="K495" s="167"/>
      <c r="L495" s="167"/>
      <c r="M495" s="167"/>
      <c r="N495" s="72">
        <f>'Planilha Orçamentária'!K141</f>
        <v>20</v>
      </c>
    </row>
    <row r="496" spans="1:14" s="182" customFormat="1" ht="15.6" customHeight="1" x14ac:dyDescent="0.25">
      <c r="A496" s="474"/>
      <c r="B496" s="474"/>
      <c r="C496" s="474"/>
      <c r="D496" s="474"/>
      <c r="E496" s="474"/>
      <c r="F496" s="474"/>
      <c r="G496" s="474"/>
      <c r="H496" s="474"/>
      <c r="I496" s="474"/>
      <c r="J496" s="474"/>
      <c r="K496" s="474"/>
      <c r="L496" s="474"/>
      <c r="M496" s="474"/>
      <c r="N496" s="474"/>
    </row>
    <row r="497" spans="1:14" s="182" customFormat="1" ht="57" customHeight="1" x14ac:dyDescent="0.25">
      <c r="A497" s="167" t="s">
        <v>151</v>
      </c>
      <c r="B497" s="473" t="s">
        <v>580</v>
      </c>
      <c r="C497" s="473"/>
      <c r="D497" s="473"/>
      <c r="E497" s="473"/>
      <c r="F497" s="473"/>
      <c r="G497" s="473"/>
      <c r="H497" s="167" t="s">
        <v>73</v>
      </c>
      <c r="I497" s="474" t="s">
        <v>703</v>
      </c>
      <c r="J497" s="474"/>
      <c r="K497" s="474"/>
      <c r="L497" s="474"/>
      <c r="M497" s="474"/>
      <c r="N497" s="72" t="s">
        <v>265</v>
      </c>
    </row>
    <row r="498" spans="1:14" s="182" customFormat="1" ht="15.75" x14ac:dyDescent="0.25">
      <c r="A498" s="167"/>
      <c r="B498" s="251"/>
      <c r="C498" s="251"/>
      <c r="D498" s="251"/>
      <c r="E498" s="251"/>
      <c r="F498" s="251"/>
      <c r="G498" s="251"/>
      <c r="H498" s="167"/>
      <c r="I498" s="167"/>
      <c r="J498" s="167"/>
      <c r="K498" s="167"/>
      <c r="L498" s="167"/>
      <c r="M498" s="167"/>
      <c r="N498" s="72">
        <f>'Planilha Orçamentária'!K142</f>
        <v>2</v>
      </c>
    </row>
    <row r="499" spans="1:14" s="182" customFormat="1" ht="15.6" customHeight="1" x14ac:dyDescent="0.25">
      <c r="A499" s="474"/>
      <c r="B499" s="474"/>
      <c r="C499" s="474"/>
      <c r="D499" s="474"/>
      <c r="E499" s="474"/>
      <c r="F499" s="474"/>
      <c r="G499" s="474"/>
      <c r="H499" s="474"/>
      <c r="I499" s="474"/>
      <c r="J499" s="474"/>
      <c r="K499" s="474"/>
      <c r="L499" s="474"/>
      <c r="M499" s="474"/>
      <c r="N499" s="474"/>
    </row>
    <row r="500" spans="1:14" s="182" customFormat="1" ht="103.9" customHeight="1" x14ac:dyDescent="0.25">
      <c r="A500" s="167" t="s">
        <v>152</v>
      </c>
      <c r="B500" s="473" t="s">
        <v>239</v>
      </c>
      <c r="C500" s="473"/>
      <c r="D500" s="473"/>
      <c r="E500" s="473"/>
      <c r="F500" s="473"/>
      <c r="G500" s="473"/>
      <c r="H500" s="167" t="s">
        <v>37</v>
      </c>
      <c r="I500" s="474" t="s">
        <v>703</v>
      </c>
      <c r="J500" s="474"/>
      <c r="K500" s="474"/>
      <c r="L500" s="474"/>
      <c r="M500" s="474"/>
      <c r="N500" s="72" t="s">
        <v>265</v>
      </c>
    </row>
    <row r="501" spans="1:14" s="182" customFormat="1" ht="15.75" x14ac:dyDescent="0.25">
      <c r="A501" s="167"/>
      <c r="B501" s="251"/>
      <c r="C501" s="251"/>
      <c r="D501" s="251"/>
      <c r="E501" s="251"/>
      <c r="F501" s="251"/>
      <c r="G501" s="251"/>
      <c r="H501" s="167"/>
      <c r="I501" s="167"/>
      <c r="J501" s="167"/>
      <c r="K501" s="167"/>
      <c r="L501" s="167"/>
      <c r="M501" s="167"/>
      <c r="N501" s="72">
        <v>1</v>
      </c>
    </row>
    <row r="502" spans="1:14" s="182" customFormat="1" ht="15.6" customHeight="1" x14ac:dyDescent="0.25">
      <c r="A502" s="474"/>
      <c r="B502" s="474"/>
      <c r="C502" s="474"/>
      <c r="D502" s="474"/>
      <c r="E502" s="474"/>
      <c r="F502" s="474"/>
      <c r="G502" s="474"/>
      <c r="H502" s="474"/>
      <c r="I502" s="474"/>
      <c r="J502" s="474"/>
      <c r="K502" s="474"/>
      <c r="L502" s="474"/>
      <c r="M502" s="474"/>
      <c r="N502" s="474"/>
    </row>
    <row r="503" spans="1:14" s="182" customFormat="1" ht="90.6" customHeight="1" x14ac:dyDescent="0.25">
      <c r="A503" s="167" t="s">
        <v>153</v>
      </c>
      <c r="B503" s="473" t="s">
        <v>704</v>
      </c>
      <c r="C503" s="473"/>
      <c r="D503" s="473"/>
      <c r="E503" s="473"/>
      <c r="F503" s="473"/>
      <c r="G503" s="473"/>
      <c r="H503" s="167" t="s">
        <v>37</v>
      </c>
      <c r="I503" s="474" t="s">
        <v>703</v>
      </c>
      <c r="J503" s="474"/>
      <c r="K503" s="474"/>
      <c r="L503" s="474"/>
      <c r="M503" s="474"/>
      <c r="N503" s="72" t="s">
        <v>265</v>
      </c>
    </row>
    <row r="504" spans="1:14" s="182" customFormat="1" ht="15.75" x14ac:dyDescent="0.25">
      <c r="A504" s="204"/>
      <c r="B504" s="251"/>
      <c r="C504" s="251"/>
      <c r="D504" s="251"/>
      <c r="E504" s="251"/>
      <c r="F504" s="251"/>
      <c r="G504" s="251"/>
      <c r="H504" s="204"/>
      <c r="I504" s="204"/>
      <c r="J504" s="204"/>
      <c r="K504" s="204"/>
      <c r="L504" s="204"/>
      <c r="M504" s="204"/>
      <c r="N504" s="72">
        <f>'Planilha Orçamentária'!K144</f>
        <v>2</v>
      </c>
    </row>
    <row r="505" spans="1:14" s="182" customFormat="1" ht="32.450000000000003" customHeight="1" x14ac:dyDescent="0.25">
      <c r="A505" s="204" t="s">
        <v>680</v>
      </c>
      <c r="B505" s="473" t="s">
        <v>737</v>
      </c>
      <c r="C505" s="473"/>
      <c r="D505" s="473"/>
      <c r="E505" s="473"/>
      <c r="F505" s="473"/>
      <c r="G505" s="473"/>
      <c r="H505" s="204" t="s">
        <v>37</v>
      </c>
      <c r="I505" s="474" t="s">
        <v>703</v>
      </c>
      <c r="J505" s="474"/>
      <c r="K505" s="474"/>
      <c r="L505" s="474"/>
      <c r="M505" s="474"/>
      <c r="N505" s="72" t="s">
        <v>265</v>
      </c>
    </row>
    <row r="506" spans="1:14" s="182" customFormat="1" ht="15.75" x14ac:dyDescent="0.25">
      <c r="A506" s="167"/>
      <c r="B506" s="251"/>
      <c r="C506" s="251"/>
      <c r="D506" s="251"/>
      <c r="E506" s="251"/>
      <c r="F506" s="251"/>
      <c r="G506" s="251"/>
      <c r="H506" s="167"/>
      <c r="I506" s="167"/>
      <c r="J506" s="167"/>
      <c r="K506" s="167"/>
      <c r="L506" s="167"/>
      <c r="M506" s="167"/>
      <c r="N506" s="72">
        <f>'Planilha Orçamentária'!K145</f>
        <v>8</v>
      </c>
    </row>
    <row r="507" spans="1:14" s="182" customFormat="1" ht="15.75" x14ac:dyDescent="0.25">
      <c r="A507" s="204"/>
      <c r="B507" s="251"/>
      <c r="C507" s="251"/>
      <c r="D507" s="251"/>
      <c r="E507" s="251"/>
      <c r="F507" s="251"/>
      <c r="G507" s="251"/>
      <c r="H507" s="204"/>
      <c r="I507" s="204"/>
      <c r="J507" s="204"/>
      <c r="K507" s="204"/>
      <c r="L507" s="204"/>
      <c r="M507" s="204"/>
      <c r="N507" s="72"/>
    </row>
    <row r="508" spans="1:14" s="182" customFormat="1" ht="15.6" customHeight="1" x14ac:dyDescent="0.25">
      <c r="A508" s="474"/>
      <c r="B508" s="474"/>
      <c r="C508" s="474"/>
      <c r="D508" s="474"/>
      <c r="E508" s="474"/>
      <c r="F508" s="474"/>
      <c r="G508" s="474"/>
      <c r="H508" s="474"/>
      <c r="I508" s="474"/>
      <c r="J508" s="474"/>
      <c r="K508" s="474"/>
      <c r="L508" s="474"/>
      <c r="M508" s="474"/>
      <c r="N508" s="474"/>
    </row>
    <row r="509" spans="1:14" s="182" customFormat="1" ht="48.6" customHeight="1" x14ac:dyDescent="0.25">
      <c r="A509" s="167" t="s">
        <v>681</v>
      </c>
      <c r="B509" s="473" t="s">
        <v>575</v>
      </c>
      <c r="C509" s="473"/>
      <c r="D509" s="473"/>
      <c r="E509" s="473"/>
      <c r="F509" s="473"/>
      <c r="G509" s="473"/>
      <c r="H509" s="167" t="s">
        <v>37</v>
      </c>
      <c r="I509" s="474" t="s">
        <v>703</v>
      </c>
      <c r="J509" s="474"/>
      <c r="K509" s="474"/>
      <c r="L509" s="474"/>
      <c r="M509" s="474"/>
      <c r="N509" s="72" t="s">
        <v>265</v>
      </c>
    </row>
    <row r="510" spans="1:14" s="182" customFormat="1" ht="15.75" x14ac:dyDescent="0.25">
      <c r="A510" s="167"/>
      <c r="B510" s="251"/>
      <c r="C510" s="251"/>
      <c r="D510" s="251"/>
      <c r="E510" s="251"/>
      <c r="F510" s="251"/>
      <c r="G510" s="251"/>
      <c r="H510" s="167"/>
      <c r="I510" s="167"/>
      <c r="J510" s="167"/>
      <c r="K510" s="167"/>
      <c r="L510" s="167"/>
      <c r="M510" s="167"/>
      <c r="N510" s="72">
        <f>'Planilha Orçamentária'!K146</f>
        <v>10</v>
      </c>
    </row>
    <row r="511" spans="1:14" s="182" customFormat="1" ht="15.6" customHeight="1" x14ac:dyDescent="0.25">
      <c r="A511" s="474"/>
      <c r="B511" s="474"/>
      <c r="C511" s="474"/>
      <c r="D511" s="474"/>
      <c r="E511" s="474"/>
      <c r="F511" s="474"/>
      <c r="G511" s="474"/>
      <c r="H511" s="474"/>
      <c r="I511" s="474"/>
      <c r="J511" s="474"/>
      <c r="K511" s="474"/>
      <c r="L511" s="474"/>
      <c r="M511" s="474"/>
      <c r="N511" s="474"/>
    </row>
    <row r="512" spans="1:14" s="182" customFormat="1" ht="51" customHeight="1" x14ac:dyDescent="0.25">
      <c r="A512" s="167" t="s">
        <v>682</v>
      </c>
      <c r="B512" s="473" t="s">
        <v>175</v>
      </c>
      <c r="C512" s="473"/>
      <c r="D512" s="473"/>
      <c r="E512" s="473"/>
      <c r="F512" s="473"/>
      <c r="G512" s="473"/>
      <c r="H512" s="167" t="s">
        <v>37</v>
      </c>
      <c r="I512" s="474" t="s">
        <v>703</v>
      </c>
      <c r="J512" s="474"/>
      <c r="K512" s="474"/>
      <c r="L512" s="474"/>
      <c r="M512" s="474"/>
      <c r="N512" s="72" t="s">
        <v>265</v>
      </c>
    </row>
    <row r="513" spans="1:14" s="182" customFormat="1" ht="15.6" customHeight="1" x14ac:dyDescent="0.25">
      <c r="A513" s="167"/>
      <c r="B513" s="251"/>
      <c r="C513" s="251"/>
      <c r="D513" s="251"/>
      <c r="E513" s="251"/>
      <c r="F513" s="251"/>
      <c r="G513" s="251"/>
      <c r="H513" s="167"/>
      <c r="I513" s="167"/>
      <c r="J513" s="167"/>
      <c r="K513" s="167"/>
      <c r="L513" s="167"/>
      <c r="M513" s="167"/>
      <c r="N513" s="72">
        <f>'Planilha Orçamentária'!K147</f>
        <v>2</v>
      </c>
    </row>
    <row r="514" spans="1:14" s="182" customFormat="1" ht="15.6" customHeight="1" x14ac:dyDescent="0.25">
      <c r="A514" s="474"/>
      <c r="B514" s="474"/>
      <c r="C514" s="474"/>
      <c r="D514" s="474"/>
      <c r="E514" s="474"/>
      <c r="F514" s="474"/>
      <c r="G514" s="474"/>
      <c r="H514" s="474"/>
      <c r="I514" s="474"/>
      <c r="J514" s="474"/>
      <c r="K514" s="474"/>
      <c r="L514" s="474"/>
      <c r="M514" s="474"/>
      <c r="N514" s="474"/>
    </row>
    <row r="515" spans="1:14" s="182" customFormat="1" ht="15.6" customHeight="1" x14ac:dyDescent="0.25">
      <c r="A515" s="167" t="s">
        <v>683</v>
      </c>
      <c r="B515" s="473" t="s">
        <v>574</v>
      </c>
      <c r="C515" s="473"/>
      <c r="D515" s="473"/>
      <c r="E515" s="473"/>
      <c r="F515" s="473"/>
      <c r="G515" s="473"/>
      <c r="H515" s="167" t="s">
        <v>37</v>
      </c>
      <c r="I515" s="474" t="s">
        <v>703</v>
      </c>
      <c r="J515" s="474"/>
      <c r="K515" s="474"/>
      <c r="L515" s="474"/>
      <c r="M515" s="474"/>
      <c r="N515" s="72" t="s">
        <v>265</v>
      </c>
    </row>
    <row r="516" spans="1:14" s="182" customFormat="1" ht="15.6" customHeight="1" x14ac:dyDescent="0.25">
      <c r="A516" s="167"/>
      <c r="B516" s="251"/>
      <c r="C516" s="251"/>
      <c r="D516" s="251"/>
      <c r="E516" s="251"/>
      <c r="F516" s="251"/>
      <c r="G516" s="251"/>
      <c r="H516" s="167"/>
      <c r="I516" s="167"/>
      <c r="J516" s="167"/>
      <c r="K516" s="167"/>
      <c r="L516" s="167"/>
      <c r="M516" s="167"/>
      <c r="N516" s="72">
        <f>'Planilha Orçamentária'!K148</f>
        <v>18</v>
      </c>
    </row>
    <row r="517" spans="1:14" s="182" customFormat="1" ht="15.6" customHeight="1" x14ac:dyDescent="0.25">
      <c r="A517" s="474"/>
      <c r="B517" s="474"/>
      <c r="C517" s="474"/>
      <c r="D517" s="474"/>
      <c r="E517" s="474"/>
      <c r="F517" s="474"/>
      <c r="G517" s="474"/>
      <c r="H517" s="474"/>
      <c r="I517" s="474"/>
      <c r="J517" s="474"/>
      <c r="K517" s="474"/>
      <c r="L517" s="474"/>
      <c r="M517" s="474"/>
      <c r="N517" s="474"/>
    </row>
    <row r="518" spans="1:14" s="182" customFormat="1" ht="84.6" customHeight="1" x14ac:dyDescent="0.25">
      <c r="A518" s="167" t="s">
        <v>684</v>
      </c>
      <c r="B518" s="473" t="s">
        <v>238</v>
      </c>
      <c r="C518" s="473"/>
      <c r="D518" s="473"/>
      <c r="E518" s="473"/>
      <c r="F518" s="473"/>
      <c r="G518" s="473"/>
      <c r="H518" s="167" t="s">
        <v>37</v>
      </c>
      <c r="I518" s="474" t="s">
        <v>703</v>
      </c>
      <c r="J518" s="474"/>
      <c r="K518" s="474"/>
      <c r="L518" s="474"/>
      <c r="M518" s="474"/>
      <c r="N518" s="72" t="s">
        <v>265</v>
      </c>
    </row>
    <row r="519" spans="1:14" s="182" customFormat="1" ht="15.75" x14ac:dyDescent="0.25">
      <c r="A519" s="167"/>
      <c r="B519" s="251"/>
      <c r="C519" s="251"/>
      <c r="D519" s="251"/>
      <c r="E519" s="251"/>
      <c r="F519" s="251"/>
      <c r="G519" s="251"/>
      <c r="H519" s="167"/>
      <c r="I519" s="167"/>
      <c r="J519" s="167"/>
      <c r="K519" s="167"/>
      <c r="L519" s="167"/>
      <c r="M519" s="167"/>
      <c r="N519" s="72">
        <f>'Planilha Orçamentária'!K149</f>
        <v>1</v>
      </c>
    </row>
    <row r="520" spans="1:14" s="182" customFormat="1" ht="15.6" customHeight="1" x14ac:dyDescent="0.25">
      <c r="A520" s="474"/>
      <c r="B520" s="474"/>
      <c r="C520" s="474"/>
      <c r="D520" s="474"/>
      <c r="E520" s="474"/>
      <c r="F520" s="474"/>
      <c r="G520" s="474"/>
      <c r="H520" s="474"/>
      <c r="I520" s="474"/>
      <c r="J520" s="474"/>
      <c r="K520" s="474"/>
      <c r="L520" s="474"/>
      <c r="M520" s="474"/>
      <c r="N520" s="474"/>
    </row>
    <row r="521" spans="1:14" s="182" customFormat="1" ht="39.6" customHeight="1" x14ac:dyDescent="0.25">
      <c r="A521" s="167" t="s">
        <v>685</v>
      </c>
      <c r="B521" s="473" t="s">
        <v>698</v>
      </c>
      <c r="C521" s="473"/>
      <c r="D521" s="473"/>
      <c r="E521" s="473"/>
      <c r="F521" s="473"/>
      <c r="G521" s="473"/>
      <c r="H521" s="167" t="s">
        <v>37</v>
      </c>
      <c r="I521" s="474" t="s">
        <v>703</v>
      </c>
      <c r="J521" s="474"/>
      <c r="K521" s="474"/>
      <c r="L521" s="474"/>
      <c r="M521" s="474"/>
      <c r="N521" s="72" t="s">
        <v>265</v>
      </c>
    </row>
    <row r="522" spans="1:14" s="182" customFormat="1" ht="15.75" x14ac:dyDescent="0.25">
      <c r="A522" s="167"/>
      <c r="B522" s="251"/>
      <c r="C522" s="251"/>
      <c r="D522" s="251"/>
      <c r="E522" s="251"/>
      <c r="F522" s="251"/>
      <c r="G522" s="251"/>
      <c r="H522" s="167"/>
      <c r="I522" s="167"/>
      <c r="J522" s="167"/>
      <c r="K522" s="167"/>
      <c r="L522" s="167"/>
      <c r="M522" s="167"/>
      <c r="N522" s="72">
        <f>'Planilha Orçamentária'!K150</f>
        <v>1</v>
      </c>
    </row>
    <row r="523" spans="1:14" s="182" customFormat="1" ht="15.6" customHeight="1" x14ac:dyDescent="0.25">
      <c r="A523" s="474"/>
      <c r="B523" s="474"/>
      <c r="C523" s="474"/>
      <c r="D523" s="474"/>
      <c r="E523" s="474"/>
      <c r="F523" s="474"/>
      <c r="G523" s="474"/>
      <c r="H523" s="474"/>
      <c r="I523" s="474"/>
      <c r="J523" s="474"/>
      <c r="K523" s="474"/>
      <c r="L523" s="474"/>
      <c r="M523" s="474"/>
      <c r="N523" s="474"/>
    </row>
    <row r="524" spans="1:14" s="182" customFormat="1" ht="36" customHeight="1" x14ac:dyDescent="0.25">
      <c r="A524" s="167" t="s">
        <v>686</v>
      </c>
      <c r="B524" s="473" t="s">
        <v>738</v>
      </c>
      <c r="C524" s="473"/>
      <c r="D524" s="473"/>
      <c r="E524" s="473"/>
      <c r="F524" s="473"/>
      <c r="G524" s="473"/>
      <c r="H524" s="167" t="s">
        <v>37</v>
      </c>
      <c r="I524" s="474" t="s">
        <v>703</v>
      </c>
      <c r="J524" s="474"/>
      <c r="K524" s="474"/>
      <c r="L524" s="474"/>
      <c r="M524" s="474"/>
      <c r="N524" s="72" t="s">
        <v>265</v>
      </c>
    </row>
    <row r="525" spans="1:14" s="182" customFormat="1" ht="15.75" x14ac:dyDescent="0.25">
      <c r="A525" s="167"/>
      <c r="B525" s="251"/>
      <c r="C525" s="251"/>
      <c r="D525" s="251"/>
      <c r="E525" s="251"/>
      <c r="F525" s="251"/>
      <c r="G525" s="251"/>
      <c r="H525" s="167"/>
      <c r="I525" s="167"/>
      <c r="J525" s="167"/>
      <c r="K525" s="167"/>
      <c r="L525" s="167"/>
      <c r="M525" s="167"/>
      <c r="N525" s="72">
        <f>'Planilha Orçamentária'!K151</f>
        <v>10</v>
      </c>
    </row>
    <row r="526" spans="1:14" s="182" customFormat="1" ht="15.6" customHeight="1" x14ac:dyDescent="0.25">
      <c r="A526" s="474"/>
      <c r="B526" s="474"/>
      <c r="C526" s="474"/>
      <c r="D526" s="474"/>
      <c r="E526" s="474"/>
      <c r="F526" s="474"/>
      <c r="G526" s="474"/>
      <c r="H526" s="474"/>
      <c r="I526" s="474"/>
      <c r="J526" s="474"/>
      <c r="K526" s="474"/>
      <c r="L526" s="474"/>
      <c r="M526" s="474"/>
      <c r="N526" s="474"/>
    </row>
    <row r="527" spans="1:14" s="182" customFormat="1" ht="41.45" customHeight="1" x14ac:dyDescent="0.25">
      <c r="A527" s="167" t="s">
        <v>687</v>
      </c>
      <c r="B527" s="473" t="s">
        <v>242</v>
      </c>
      <c r="C527" s="473"/>
      <c r="D527" s="473"/>
      <c r="E527" s="473"/>
      <c r="F527" s="473"/>
      <c r="G527" s="473"/>
      <c r="H527" s="167" t="s">
        <v>37</v>
      </c>
      <c r="I527" s="474" t="s">
        <v>703</v>
      </c>
      <c r="J527" s="474"/>
      <c r="K527" s="474"/>
      <c r="L527" s="474"/>
      <c r="M527" s="474"/>
      <c r="N527" s="72" t="s">
        <v>265</v>
      </c>
    </row>
    <row r="528" spans="1:14" s="182" customFormat="1" ht="15.75" x14ac:dyDescent="0.25">
      <c r="A528" s="167"/>
      <c r="B528" s="251"/>
      <c r="C528" s="251"/>
      <c r="D528" s="251"/>
      <c r="E528" s="251"/>
      <c r="F528" s="251"/>
      <c r="G528" s="251"/>
      <c r="H528" s="167"/>
      <c r="I528" s="167"/>
      <c r="J528" s="167"/>
      <c r="K528" s="167"/>
      <c r="L528" s="167"/>
      <c r="M528" s="167"/>
      <c r="N528" s="72">
        <f>'Planilha Orçamentária'!K152</f>
        <v>2</v>
      </c>
    </row>
    <row r="529" spans="1:14" s="182" customFormat="1" ht="15.6" customHeight="1" x14ac:dyDescent="0.25">
      <c r="A529" s="474"/>
      <c r="B529" s="474"/>
      <c r="C529" s="474"/>
      <c r="D529" s="474"/>
      <c r="E529" s="474"/>
      <c r="F529" s="474"/>
      <c r="G529" s="474"/>
      <c r="H529" s="474"/>
      <c r="I529" s="474"/>
      <c r="J529" s="474"/>
      <c r="K529" s="474"/>
      <c r="L529" s="474"/>
      <c r="M529" s="474"/>
      <c r="N529" s="474"/>
    </row>
    <row r="530" spans="1:14" s="182" customFormat="1" ht="15.6" customHeight="1" x14ac:dyDescent="0.25">
      <c r="A530" s="167" t="s">
        <v>688</v>
      </c>
      <c r="B530" s="473" t="s">
        <v>74</v>
      </c>
      <c r="C530" s="473"/>
      <c r="D530" s="473"/>
      <c r="E530" s="473"/>
      <c r="F530" s="473"/>
      <c r="G530" s="473"/>
      <c r="H530" s="167" t="s">
        <v>73</v>
      </c>
      <c r="I530" s="474" t="s">
        <v>703</v>
      </c>
      <c r="J530" s="474"/>
      <c r="K530" s="474"/>
      <c r="L530" s="474"/>
      <c r="M530" s="474"/>
      <c r="N530" s="72" t="s">
        <v>265</v>
      </c>
    </row>
    <row r="531" spans="1:14" s="182" customFormat="1" ht="15.6" customHeight="1" x14ac:dyDescent="0.25">
      <c r="A531" s="167"/>
      <c r="B531" s="251"/>
      <c r="C531" s="251"/>
      <c r="D531" s="251"/>
      <c r="E531" s="251"/>
      <c r="F531" s="251"/>
      <c r="G531" s="251"/>
      <c r="H531" s="167"/>
      <c r="I531" s="167"/>
      <c r="J531" s="167"/>
      <c r="K531" s="167"/>
      <c r="L531" s="167"/>
      <c r="M531" s="167"/>
      <c r="N531" s="72">
        <f>'Planilha Orçamentária'!K153</f>
        <v>4</v>
      </c>
    </row>
    <row r="532" spans="1:14" s="182" customFormat="1" ht="15.6" customHeight="1" x14ac:dyDescent="0.25">
      <c r="A532" s="474"/>
      <c r="B532" s="474"/>
      <c r="C532" s="474"/>
      <c r="D532" s="474"/>
      <c r="E532" s="474"/>
      <c r="F532" s="474"/>
      <c r="G532" s="474"/>
      <c r="H532" s="474"/>
      <c r="I532" s="474"/>
      <c r="J532" s="474"/>
      <c r="K532" s="474"/>
      <c r="L532" s="474"/>
      <c r="M532" s="474"/>
      <c r="N532" s="474"/>
    </row>
    <row r="533" spans="1:14" s="182" customFormat="1" ht="50.45" customHeight="1" x14ac:dyDescent="0.25">
      <c r="A533" s="167" t="s">
        <v>689</v>
      </c>
      <c r="B533" s="473" t="s">
        <v>175</v>
      </c>
      <c r="C533" s="473"/>
      <c r="D533" s="473"/>
      <c r="E533" s="473"/>
      <c r="F533" s="473"/>
      <c r="G533" s="473"/>
      <c r="H533" s="167" t="s">
        <v>37</v>
      </c>
      <c r="I533" s="474" t="s">
        <v>703</v>
      </c>
      <c r="J533" s="474"/>
      <c r="K533" s="474"/>
      <c r="L533" s="474"/>
      <c r="M533" s="474"/>
      <c r="N533" s="72" t="s">
        <v>265</v>
      </c>
    </row>
    <row r="534" spans="1:14" s="182" customFormat="1" ht="15.6" customHeight="1" x14ac:dyDescent="0.25">
      <c r="A534" s="167"/>
      <c r="B534" s="251"/>
      <c r="C534" s="251"/>
      <c r="D534" s="251"/>
      <c r="E534" s="251"/>
      <c r="F534" s="251"/>
      <c r="G534" s="251"/>
      <c r="H534" s="167"/>
      <c r="I534" s="167"/>
      <c r="J534" s="167"/>
      <c r="K534" s="167"/>
      <c r="L534" s="167"/>
      <c r="M534" s="167"/>
      <c r="N534" s="72">
        <f>'Planilha Orçamentária'!K154</f>
        <v>2</v>
      </c>
    </row>
    <row r="535" spans="1:14" s="182" customFormat="1" ht="15.6" customHeight="1" x14ac:dyDescent="0.25">
      <c r="A535" s="474"/>
      <c r="B535" s="474"/>
      <c r="C535" s="474"/>
      <c r="D535" s="474"/>
      <c r="E535" s="474"/>
      <c r="F535" s="474"/>
      <c r="G535" s="474"/>
      <c r="H535" s="474"/>
      <c r="I535" s="474"/>
      <c r="J535" s="474"/>
      <c r="K535" s="474"/>
      <c r="L535" s="474"/>
      <c r="M535" s="474"/>
      <c r="N535" s="474"/>
    </row>
    <row r="536" spans="1:14" s="182" customFormat="1" ht="35.450000000000003" customHeight="1" x14ac:dyDescent="0.25">
      <c r="A536" s="167" t="s">
        <v>690</v>
      </c>
      <c r="B536" s="473" t="s">
        <v>699</v>
      </c>
      <c r="C536" s="473"/>
      <c r="D536" s="473"/>
      <c r="E536" s="473"/>
      <c r="F536" s="473"/>
      <c r="G536" s="473"/>
      <c r="H536" s="167" t="s">
        <v>37</v>
      </c>
      <c r="I536" s="474" t="s">
        <v>703</v>
      </c>
      <c r="J536" s="474"/>
      <c r="K536" s="474"/>
      <c r="L536" s="474"/>
      <c r="M536" s="474"/>
      <c r="N536" s="72" t="s">
        <v>265</v>
      </c>
    </row>
    <row r="537" spans="1:14" s="182" customFormat="1" ht="15.6" customHeight="1" x14ac:dyDescent="0.25">
      <c r="A537" s="167"/>
      <c r="B537" s="251"/>
      <c r="C537" s="251"/>
      <c r="D537" s="251"/>
      <c r="E537" s="251"/>
      <c r="F537" s="251"/>
      <c r="G537" s="251"/>
      <c r="H537" s="167"/>
      <c r="I537" s="167"/>
      <c r="J537" s="167"/>
      <c r="K537" s="167"/>
      <c r="L537" s="167"/>
      <c r="M537" s="167"/>
      <c r="N537" s="72">
        <f>'Planilha Orçamentária'!K155</f>
        <v>8</v>
      </c>
    </row>
    <row r="538" spans="1:14" s="182" customFormat="1" ht="15.6" customHeight="1" x14ac:dyDescent="0.25">
      <c r="A538" s="474"/>
      <c r="B538" s="474"/>
      <c r="C538" s="474"/>
      <c r="D538" s="474"/>
      <c r="E538" s="474"/>
      <c r="F538" s="474"/>
      <c r="G538" s="474"/>
      <c r="H538" s="474"/>
      <c r="I538" s="474"/>
      <c r="J538" s="474"/>
      <c r="K538" s="474"/>
      <c r="L538" s="474"/>
      <c r="M538" s="474"/>
      <c r="N538" s="474"/>
    </row>
    <row r="539" spans="1:14" s="182" customFormat="1" ht="15.6" customHeight="1" x14ac:dyDescent="0.25">
      <c r="A539" s="167" t="s">
        <v>691</v>
      </c>
      <c r="B539" s="473" t="s">
        <v>579</v>
      </c>
      <c r="C539" s="473"/>
      <c r="D539" s="473"/>
      <c r="E539" s="473"/>
      <c r="F539" s="473"/>
      <c r="G539" s="473"/>
      <c r="H539" s="167" t="s">
        <v>37</v>
      </c>
      <c r="I539" s="474" t="s">
        <v>703</v>
      </c>
      <c r="J539" s="474"/>
      <c r="K539" s="474"/>
      <c r="L539" s="474"/>
      <c r="M539" s="474"/>
      <c r="N539" s="72" t="s">
        <v>265</v>
      </c>
    </row>
    <row r="540" spans="1:14" s="182" customFormat="1" ht="15.6" customHeight="1" x14ac:dyDescent="0.25">
      <c r="A540" s="167"/>
      <c r="B540" s="251"/>
      <c r="C540" s="251"/>
      <c r="D540" s="251"/>
      <c r="E540" s="251"/>
      <c r="F540" s="251"/>
      <c r="G540" s="251"/>
      <c r="H540" s="167"/>
      <c r="I540" s="167"/>
      <c r="J540" s="167"/>
      <c r="K540" s="167"/>
      <c r="L540" s="167"/>
      <c r="M540" s="167"/>
      <c r="N540" s="72">
        <f>'Planilha Orçamentária'!K156</f>
        <v>2</v>
      </c>
    </row>
    <row r="541" spans="1:14" s="182" customFormat="1" ht="15.6" customHeight="1" x14ac:dyDescent="0.25">
      <c r="A541" s="474"/>
      <c r="B541" s="474"/>
      <c r="C541" s="474"/>
      <c r="D541" s="474"/>
      <c r="E541" s="474"/>
      <c r="F541" s="474"/>
      <c r="G541" s="474"/>
      <c r="H541" s="474"/>
      <c r="I541" s="474"/>
      <c r="J541" s="474"/>
      <c r="K541" s="474"/>
      <c r="L541" s="474"/>
      <c r="M541" s="474"/>
      <c r="N541" s="474"/>
    </row>
    <row r="542" spans="1:14" s="182" customFormat="1" ht="72.599999999999994" customHeight="1" x14ac:dyDescent="0.25">
      <c r="A542" s="167" t="s">
        <v>692</v>
      </c>
      <c r="B542" s="473" t="s">
        <v>581</v>
      </c>
      <c r="C542" s="473"/>
      <c r="D542" s="473"/>
      <c r="E542" s="473"/>
      <c r="F542" s="473"/>
      <c r="G542" s="473"/>
      <c r="H542" s="167" t="s">
        <v>37</v>
      </c>
      <c r="I542" s="474" t="s">
        <v>703</v>
      </c>
      <c r="J542" s="474"/>
      <c r="K542" s="474"/>
      <c r="L542" s="474"/>
      <c r="M542" s="474"/>
      <c r="N542" s="72" t="s">
        <v>265</v>
      </c>
    </row>
    <row r="543" spans="1:14" s="182" customFormat="1" ht="15.6" customHeight="1" x14ac:dyDescent="0.25">
      <c r="A543" s="167"/>
      <c r="B543" s="251"/>
      <c r="C543" s="251"/>
      <c r="D543" s="251"/>
      <c r="E543" s="251"/>
      <c r="F543" s="251"/>
      <c r="G543" s="251"/>
      <c r="H543" s="167"/>
      <c r="I543" s="167"/>
      <c r="J543" s="167"/>
      <c r="K543" s="167"/>
      <c r="L543" s="167"/>
      <c r="M543" s="167"/>
      <c r="N543" s="72">
        <f>'Planilha Orçamentária'!K157</f>
        <v>4</v>
      </c>
    </row>
    <row r="544" spans="1:14" s="182" customFormat="1" ht="15.6" customHeight="1" x14ac:dyDescent="0.25">
      <c r="A544" s="474"/>
      <c r="B544" s="474"/>
      <c r="C544" s="474"/>
      <c r="D544" s="474"/>
      <c r="E544" s="474"/>
      <c r="F544" s="474"/>
      <c r="G544" s="474"/>
      <c r="H544" s="474"/>
      <c r="I544" s="474"/>
      <c r="J544" s="474"/>
      <c r="K544" s="474"/>
      <c r="L544" s="474"/>
      <c r="M544" s="474"/>
      <c r="N544" s="474"/>
    </row>
    <row r="545" spans="1:14" ht="42.6" customHeight="1" x14ac:dyDescent="0.25">
      <c r="A545" s="167" t="s">
        <v>693</v>
      </c>
      <c r="B545" s="473" t="s">
        <v>701</v>
      </c>
      <c r="C545" s="473"/>
      <c r="D545" s="473"/>
      <c r="E545" s="473"/>
      <c r="F545" s="473"/>
      <c r="G545" s="473"/>
      <c r="H545" s="167" t="s">
        <v>37</v>
      </c>
      <c r="I545" s="474" t="s">
        <v>703</v>
      </c>
      <c r="J545" s="474"/>
      <c r="K545" s="474"/>
      <c r="L545" s="474"/>
      <c r="M545" s="474"/>
      <c r="N545" s="72" t="s">
        <v>265</v>
      </c>
    </row>
    <row r="546" spans="1:14" s="182" customFormat="1" ht="15.6" customHeight="1" x14ac:dyDescent="0.25">
      <c r="A546" s="167"/>
      <c r="B546" s="251"/>
      <c r="C546" s="251"/>
      <c r="D546" s="251"/>
      <c r="E546" s="251"/>
      <c r="F546" s="251"/>
      <c r="G546" s="251"/>
      <c r="H546" s="167"/>
      <c r="I546" s="167"/>
      <c r="J546" s="167"/>
      <c r="K546" s="167"/>
      <c r="L546" s="167"/>
      <c r="M546" s="167"/>
      <c r="N546" s="72">
        <f>'Planilha Orçamentária'!K158</f>
        <v>1</v>
      </c>
    </row>
    <row r="547" spans="1:14" s="182" customFormat="1" ht="15.6" customHeight="1" x14ac:dyDescent="0.25">
      <c r="A547" s="474"/>
      <c r="B547" s="474"/>
      <c r="C547" s="474"/>
      <c r="D547" s="474"/>
      <c r="E547" s="474"/>
      <c r="F547" s="474"/>
      <c r="G547" s="474"/>
      <c r="H547" s="474"/>
      <c r="I547" s="474"/>
      <c r="J547" s="474"/>
      <c r="K547" s="474"/>
      <c r="L547" s="474"/>
      <c r="M547" s="474"/>
      <c r="N547" s="474"/>
    </row>
    <row r="548" spans="1:14" ht="15.6" customHeight="1" x14ac:dyDescent="0.25">
      <c r="A548" s="252" t="s">
        <v>694</v>
      </c>
      <c r="B548" s="473" t="s">
        <v>702</v>
      </c>
      <c r="C548" s="473"/>
      <c r="D548" s="473"/>
      <c r="E548" s="473"/>
      <c r="F548" s="473"/>
      <c r="G548" s="473"/>
      <c r="H548" s="167" t="s">
        <v>37</v>
      </c>
      <c r="I548" s="474" t="s">
        <v>703</v>
      </c>
      <c r="J548" s="474"/>
      <c r="K548" s="474"/>
      <c r="L548" s="474"/>
      <c r="M548" s="474"/>
      <c r="N548" s="72" t="s">
        <v>265</v>
      </c>
    </row>
    <row r="549" spans="1:14" s="182" customFormat="1" ht="15.6" customHeight="1" x14ac:dyDescent="0.25">
      <c r="A549" s="252"/>
      <c r="B549" s="251"/>
      <c r="C549" s="251"/>
      <c r="D549" s="251"/>
      <c r="E549" s="251"/>
      <c r="F549" s="251"/>
      <c r="G549" s="251"/>
      <c r="H549" s="167"/>
      <c r="I549" s="167"/>
      <c r="J549" s="167"/>
      <c r="K549" s="167"/>
      <c r="L549" s="167"/>
      <c r="M549" s="167"/>
      <c r="N549" s="72">
        <f>'Planilha Orçamentária'!K159</f>
        <v>1</v>
      </c>
    </row>
    <row r="550" spans="1:14" s="182" customFormat="1" ht="15.6" customHeight="1" x14ac:dyDescent="0.25">
      <c r="A550" s="474"/>
      <c r="B550" s="474"/>
      <c r="C550" s="474"/>
      <c r="D550" s="474"/>
      <c r="E550" s="474"/>
      <c r="F550" s="474"/>
      <c r="G550" s="474"/>
      <c r="H550" s="474"/>
      <c r="I550" s="474"/>
      <c r="J550" s="474"/>
      <c r="K550" s="474"/>
      <c r="L550" s="474"/>
      <c r="M550" s="474"/>
      <c r="N550" s="474"/>
    </row>
    <row r="551" spans="1:14" ht="69" customHeight="1" x14ac:dyDescent="0.25">
      <c r="A551" s="167" t="s">
        <v>695</v>
      </c>
      <c r="B551" s="473" t="s">
        <v>578</v>
      </c>
      <c r="C551" s="473"/>
      <c r="D551" s="473"/>
      <c r="E551" s="473"/>
      <c r="F551" s="473"/>
      <c r="G551" s="473"/>
      <c r="H551" s="167" t="s">
        <v>37</v>
      </c>
      <c r="I551" s="474" t="s">
        <v>703</v>
      </c>
      <c r="J551" s="474"/>
      <c r="K551" s="474"/>
      <c r="L551" s="474"/>
      <c r="M551" s="474"/>
      <c r="N551" s="72" t="s">
        <v>265</v>
      </c>
    </row>
    <row r="552" spans="1:14" s="182" customFormat="1" ht="15.75" x14ac:dyDescent="0.25">
      <c r="A552" s="207"/>
      <c r="B552" s="208"/>
      <c r="C552" s="208"/>
      <c r="D552" s="208"/>
      <c r="E552" s="208"/>
      <c r="F552" s="208"/>
      <c r="G552" s="208"/>
      <c r="H552" s="206"/>
      <c r="I552" s="206"/>
      <c r="J552" s="206"/>
      <c r="K552" s="206"/>
      <c r="L552" s="206"/>
      <c r="M552" s="206"/>
      <c r="N552" s="277">
        <f>'Planilha Orçamentária'!K160</f>
        <v>1</v>
      </c>
    </row>
    <row r="553" spans="1:14" s="182" customFormat="1" ht="15.75" x14ac:dyDescent="0.25">
      <c r="A553" s="472"/>
      <c r="B553" s="470"/>
      <c r="C553" s="470"/>
      <c r="D553" s="470"/>
      <c r="E553" s="470"/>
      <c r="F553" s="470"/>
      <c r="G553" s="470"/>
      <c r="H553" s="470"/>
      <c r="I553" s="470"/>
      <c r="J553" s="470"/>
      <c r="K553" s="470"/>
      <c r="L553" s="470"/>
      <c r="M553" s="470"/>
      <c r="N553" s="471"/>
    </row>
    <row r="554" spans="1:14" s="182" customFormat="1" ht="34.9" customHeight="1" x14ac:dyDescent="0.25">
      <c r="A554" s="204" t="s">
        <v>696</v>
      </c>
      <c r="B554" s="473" t="s">
        <v>739</v>
      </c>
      <c r="C554" s="473"/>
      <c r="D554" s="473"/>
      <c r="E554" s="473"/>
      <c r="F554" s="473"/>
      <c r="G554" s="473"/>
      <c r="H554" s="204" t="s">
        <v>37</v>
      </c>
      <c r="I554" s="474" t="s">
        <v>703</v>
      </c>
      <c r="J554" s="474"/>
      <c r="K554" s="474"/>
      <c r="L554" s="474"/>
      <c r="M554" s="474"/>
      <c r="N554" s="72" t="s">
        <v>265</v>
      </c>
    </row>
    <row r="555" spans="1:14" s="182" customFormat="1" ht="15.75" x14ac:dyDescent="0.25">
      <c r="A555" s="207"/>
      <c r="B555" s="208"/>
      <c r="C555" s="208"/>
      <c r="D555" s="208"/>
      <c r="E555" s="208"/>
      <c r="F555" s="208"/>
      <c r="G555" s="208"/>
      <c r="H555" s="206"/>
      <c r="I555" s="206"/>
      <c r="J555" s="206"/>
      <c r="K555" s="206"/>
      <c r="L555" s="206"/>
      <c r="M555" s="206"/>
      <c r="N555" s="277">
        <f>'Planilha Orçamentária'!K161</f>
        <v>7</v>
      </c>
    </row>
    <row r="556" spans="1:14" s="182" customFormat="1" ht="15.75" x14ac:dyDescent="0.25">
      <c r="A556" s="472"/>
      <c r="B556" s="470"/>
      <c r="C556" s="470"/>
      <c r="D556" s="470"/>
      <c r="E556" s="470"/>
      <c r="F556" s="470"/>
      <c r="G556" s="470"/>
      <c r="H556" s="470"/>
      <c r="I556" s="470"/>
      <c r="J556" s="470"/>
      <c r="K556" s="470"/>
      <c r="L556" s="470"/>
      <c r="M556" s="470"/>
      <c r="N556" s="471"/>
    </row>
    <row r="557" spans="1:14" s="182" customFormat="1" ht="44.45" customHeight="1" x14ac:dyDescent="0.25">
      <c r="A557" s="204" t="s">
        <v>697</v>
      </c>
      <c r="B557" s="475" t="s">
        <v>740</v>
      </c>
      <c r="C557" s="476"/>
      <c r="D557" s="476"/>
      <c r="E557" s="476"/>
      <c r="F557" s="476"/>
      <c r="G557" s="477"/>
      <c r="H557" s="204" t="s">
        <v>37</v>
      </c>
      <c r="I557" s="474" t="s">
        <v>703</v>
      </c>
      <c r="J557" s="474"/>
      <c r="K557" s="474"/>
      <c r="L557" s="474"/>
      <c r="M557" s="474"/>
      <c r="N557" s="72" t="s">
        <v>265</v>
      </c>
    </row>
    <row r="558" spans="1:14" s="182" customFormat="1" ht="15.75" x14ac:dyDescent="0.25">
      <c r="A558" s="204"/>
      <c r="B558" s="251"/>
      <c r="C558" s="251"/>
      <c r="D558" s="251"/>
      <c r="E558" s="251"/>
      <c r="F558" s="251"/>
      <c r="G558" s="251"/>
      <c r="H558" s="204"/>
      <c r="I558" s="204"/>
      <c r="J558" s="204"/>
      <c r="K558" s="204"/>
      <c r="L558" s="204"/>
      <c r="M558" s="204"/>
      <c r="N558" s="72">
        <f>'Planilha Orçamentária'!K162</f>
        <v>1</v>
      </c>
    </row>
    <row r="559" spans="1:14" s="182" customFormat="1" ht="15.75" x14ac:dyDescent="0.25">
      <c r="A559" s="472"/>
      <c r="B559" s="470"/>
      <c r="C559" s="470"/>
      <c r="D559" s="470"/>
      <c r="E559" s="470"/>
      <c r="F559" s="470"/>
      <c r="G559" s="470"/>
      <c r="H559" s="470"/>
      <c r="I559" s="470"/>
      <c r="J559" s="470"/>
      <c r="K559" s="470"/>
      <c r="L559" s="470"/>
      <c r="M559" s="470"/>
      <c r="N559" s="471"/>
    </row>
    <row r="560" spans="1:14" s="182" customFormat="1" ht="40.9" customHeight="1" x14ac:dyDescent="0.25">
      <c r="A560" s="167" t="s">
        <v>768</v>
      </c>
      <c r="B560" s="478" t="s">
        <v>769</v>
      </c>
      <c r="C560" s="479"/>
      <c r="D560" s="479"/>
      <c r="E560" s="479"/>
      <c r="F560" s="479"/>
      <c r="G560" s="480"/>
      <c r="H560" s="204" t="s">
        <v>37</v>
      </c>
      <c r="I560" s="474" t="s">
        <v>703</v>
      </c>
      <c r="J560" s="474"/>
      <c r="K560" s="474"/>
      <c r="L560" s="474"/>
      <c r="M560" s="474"/>
      <c r="N560" s="72" t="s">
        <v>265</v>
      </c>
    </row>
    <row r="561" spans="1:14" s="182" customFormat="1" ht="15.75" x14ac:dyDescent="0.25">
      <c r="A561" s="307"/>
      <c r="B561" s="309"/>
      <c r="C561" s="309"/>
      <c r="D561" s="309"/>
      <c r="E561" s="309"/>
      <c r="F561" s="309"/>
      <c r="G561" s="309"/>
      <c r="H561" s="307"/>
      <c r="I561" s="307"/>
      <c r="J561" s="307"/>
      <c r="K561" s="307"/>
      <c r="L561" s="307"/>
      <c r="M561" s="307"/>
      <c r="N561" s="72">
        <v>3</v>
      </c>
    </row>
    <row r="562" spans="1:14" s="182" customFormat="1" ht="15.75" x14ac:dyDescent="0.25">
      <c r="A562" s="472"/>
      <c r="B562" s="470"/>
      <c r="C562" s="470"/>
      <c r="D562" s="470"/>
      <c r="E562" s="470"/>
      <c r="F562" s="470"/>
      <c r="G562" s="470"/>
      <c r="H562" s="470"/>
      <c r="I562" s="470"/>
      <c r="J562" s="470"/>
      <c r="K562" s="470"/>
      <c r="L562" s="470"/>
      <c r="M562" s="470"/>
      <c r="N562" s="471"/>
    </row>
    <row r="563" spans="1:14" s="182" customFormat="1" ht="15.75" x14ac:dyDescent="0.25">
      <c r="A563" s="305" t="s">
        <v>809</v>
      </c>
      <c r="B563" s="542" t="s">
        <v>810</v>
      </c>
      <c r="C563" s="543"/>
      <c r="D563" s="543"/>
      <c r="E563" s="543"/>
      <c r="F563" s="543"/>
      <c r="G563" s="544"/>
      <c r="H563" s="301" t="s">
        <v>37</v>
      </c>
      <c r="I563" s="474" t="s">
        <v>703</v>
      </c>
      <c r="J563" s="474"/>
      <c r="K563" s="474"/>
      <c r="L563" s="474"/>
      <c r="M563" s="474"/>
      <c r="N563" s="72" t="s">
        <v>265</v>
      </c>
    </row>
    <row r="564" spans="1:14" s="182" customFormat="1" ht="15.75" x14ac:dyDescent="0.25">
      <c r="A564" s="305"/>
      <c r="B564" s="302"/>
      <c r="C564" s="303"/>
      <c r="D564" s="303"/>
      <c r="E564" s="303"/>
      <c r="F564" s="303"/>
      <c r="G564" s="304"/>
      <c r="H564" s="301"/>
      <c r="I564" s="305"/>
      <c r="J564" s="305"/>
      <c r="K564" s="305"/>
      <c r="L564" s="305"/>
      <c r="M564" s="305"/>
      <c r="N564" s="72">
        <v>2</v>
      </c>
    </row>
    <row r="565" spans="1:14" s="182" customFormat="1" ht="15.75" x14ac:dyDescent="0.25">
      <c r="A565" s="305"/>
      <c r="B565" s="302"/>
      <c r="C565" s="303"/>
      <c r="D565" s="303"/>
      <c r="E565" s="303"/>
      <c r="F565" s="303"/>
      <c r="G565" s="304"/>
      <c r="H565" s="301"/>
      <c r="I565" s="305"/>
      <c r="J565" s="305"/>
      <c r="K565" s="305"/>
      <c r="L565" s="305"/>
      <c r="M565" s="305"/>
      <c r="N565" s="72"/>
    </row>
    <row r="566" spans="1:14" s="182" customFormat="1" ht="15.75" x14ac:dyDescent="0.25">
      <c r="A566" s="305" t="s">
        <v>811</v>
      </c>
      <c r="B566" s="542" t="s">
        <v>812</v>
      </c>
      <c r="C566" s="543"/>
      <c r="D566" s="543"/>
      <c r="E566" s="543"/>
      <c r="F566" s="543"/>
      <c r="G566" s="544"/>
      <c r="H566" s="301" t="s">
        <v>37</v>
      </c>
      <c r="I566" s="474" t="s">
        <v>703</v>
      </c>
      <c r="J566" s="474"/>
      <c r="K566" s="474"/>
      <c r="L566" s="474"/>
      <c r="M566" s="474"/>
      <c r="N566" s="72" t="s">
        <v>265</v>
      </c>
    </row>
    <row r="567" spans="1:14" s="182" customFormat="1" ht="15.75" x14ac:dyDescent="0.25">
      <c r="A567" s="305"/>
      <c r="B567" s="302"/>
      <c r="C567" s="303"/>
      <c r="D567" s="303"/>
      <c r="E567" s="303"/>
      <c r="F567" s="303"/>
      <c r="G567" s="304"/>
      <c r="H567" s="301"/>
      <c r="I567" s="305"/>
      <c r="J567" s="305"/>
      <c r="K567" s="305"/>
      <c r="L567" s="305"/>
      <c r="M567" s="305"/>
      <c r="N567" s="72">
        <v>1</v>
      </c>
    </row>
    <row r="568" spans="1:14" s="182" customFormat="1" ht="15.75" x14ac:dyDescent="0.25">
      <c r="A568" s="305"/>
      <c r="B568" s="302"/>
      <c r="C568" s="303"/>
      <c r="D568" s="303"/>
      <c r="E568" s="303"/>
      <c r="F568" s="303"/>
      <c r="G568" s="304"/>
      <c r="H568" s="301"/>
      <c r="I568" s="305"/>
      <c r="J568" s="305"/>
      <c r="K568" s="305"/>
      <c r="L568" s="305"/>
      <c r="M568" s="305"/>
      <c r="N568" s="72"/>
    </row>
    <row r="569" spans="1:14" s="182" customFormat="1" ht="15.75" x14ac:dyDescent="0.25">
      <c r="A569" s="305" t="s">
        <v>813</v>
      </c>
      <c r="B569" s="542" t="s">
        <v>832</v>
      </c>
      <c r="C569" s="543"/>
      <c r="D569" s="543"/>
      <c r="E569" s="543"/>
      <c r="F569" s="543"/>
      <c r="G569" s="544"/>
      <c r="H569" s="301" t="s">
        <v>37</v>
      </c>
      <c r="I569" s="474" t="s">
        <v>703</v>
      </c>
      <c r="J569" s="474"/>
      <c r="K569" s="474"/>
      <c r="L569" s="474"/>
      <c r="M569" s="474"/>
      <c r="N569" s="72" t="s">
        <v>265</v>
      </c>
    </row>
    <row r="570" spans="1:14" s="182" customFormat="1" ht="15.75" x14ac:dyDescent="0.25">
      <c r="A570" s="305"/>
      <c r="B570" s="302"/>
      <c r="C570" s="303"/>
      <c r="D570" s="303"/>
      <c r="E570" s="303"/>
      <c r="F570" s="303"/>
      <c r="G570" s="304"/>
      <c r="H570" s="301"/>
      <c r="I570" s="305"/>
      <c r="J570" s="305"/>
      <c r="K570" s="305"/>
      <c r="L570" s="305"/>
      <c r="M570" s="305"/>
      <c r="N570" s="72">
        <v>1</v>
      </c>
    </row>
    <row r="571" spans="1:14" s="182" customFormat="1" ht="15.75" x14ac:dyDescent="0.25">
      <c r="A571" s="305"/>
      <c r="B571" s="302"/>
      <c r="C571" s="303"/>
      <c r="D571" s="303"/>
      <c r="E571" s="303"/>
      <c r="F571" s="303"/>
      <c r="G571" s="304"/>
      <c r="H571" s="301"/>
      <c r="I571" s="305"/>
      <c r="J571" s="305"/>
      <c r="K571" s="305"/>
      <c r="L571" s="305"/>
      <c r="M571" s="305"/>
      <c r="N571" s="72"/>
    </row>
    <row r="572" spans="1:14" s="182" customFormat="1" ht="15.75" x14ac:dyDescent="0.25">
      <c r="A572" s="305" t="s">
        <v>814</v>
      </c>
      <c r="B572" s="542" t="s">
        <v>833</v>
      </c>
      <c r="C572" s="543"/>
      <c r="D572" s="543"/>
      <c r="E572" s="543"/>
      <c r="F572" s="543"/>
      <c r="G572" s="544"/>
      <c r="H572" s="301" t="s">
        <v>37</v>
      </c>
      <c r="I572" s="474" t="s">
        <v>703</v>
      </c>
      <c r="J572" s="474"/>
      <c r="K572" s="474"/>
      <c r="L572" s="474"/>
      <c r="M572" s="474"/>
      <c r="N572" s="72" t="s">
        <v>265</v>
      </c>
    </row>
    <row r="573" spans="1:14" s="182" customFormat="1" ht="15.75" x14ac:dyDescent="0.25">
      <c r="A573" s="305"/>
      <c r="B573" s="302"/>
      <c r="C573" s="303"/>
      <c r="D573" s="303"/>
      <c r="E573" s="303"/>
      <c r="F573" s="303"/>
      <c r="G573" s="304"/>
      <c r="H573" s="301"/>
      <c r="I573" s="305"/>
      <c r="J573" s="305"/>
      <c r="K573" s="305"/>
      <c r="L573" s="305"/>
      <c r="M573" s="305"/>
      <c r="N573" s="72">
        <v>11</v>
      </c>
    </row>
    <row r="574" spans="1:14" s="182" customFormat="1" ht="15.75" x14ac:dyDescent="0.25">
      <c r="A574" s="305"/>
      <c r="B574" s="302"/>
      <c r="C574" s="303"/>
      <c r="D574" s="303"/>
      <c r="E574" s="303"/>
      <c r="F574" s="303"/>
      <c r="G574" s="304"/>
      <c r="H574" s="301"/>
      <c r="I574" s="305"/>
      <c r="J574" s="305"/>
      <c r="K574" s="305"/>
      <c r="L574" s="305"/>
      <c r="M574" s="305"/>
      <c r="N574" s="72"/>
    </row>
    <row r="575" spans="1:14" s="182" customFormat="1" ht="15.75" x14ac:dyDescent="0.25">
      <c r="A575" s="305" t="s">
        <v>815</v>
      </c>
      <c r="B575" s="542" t="s">
        <v>834</v>
      </c>
      <c r="C575" s="543"/>
      <c r="D575" s="543"/>
      <c r="E575" s="543"/>
      <c r="F575" s="543"/>
      <c r="G575" s="544"/>
      <c r="H575" s="301" t="s">
        <v>37</v>
      </c>
      <c r="I575" s="474" t="s">
        <v>703</v>
      </c>
      <c r="J575" s="474"/>
      <c r="K575" s="474"/>
      <c r="L575" s="474"/>
      <c r="M575" s="474"/>
      <c r="N575" s="72" t="s">
        <v>265</v>
      </c>
    </row>
    <row r="576" spans="1:14" s="182" customFormat="1" ht="15.75" x14ac:dyDescent="0.25">
      <c r="A576" s="305"/>
      <c r="B576" s="302"/>
      <c r="C576" s="303"/>
      <c r="D576" s="303"/>
      <c r="E576" s="303"/>
      <c r="F576" s="303"/>
      <c r="G576" s="304"/>
      <c r="H576" s="301"/>
      <c r="I576" s="305"/>
      <c r="J576" s="305"/>
      <c r="K576" s="305"/>
      <c r="L576" s="305"/>
      <c r="M576" s="305"/>
      <c r="N576" s="72">
        <v>11</v>
      </c>
    </row>
    <row r="577" spans="1:14" s="182" customFormat="1" ht="15.75" x14ac:dyDescent="0.25">
      <c r="A577" s="305"/>
      <c r="B577" s="302"/>
      <c r="C577" s="303"/>
      <c r="D577" s="303"/>
      <c r="E577" s="303"/>
      <c r="F577" s="303"/>
      <c r="G577" s="304"/>
      <c r="H577" s="301"/>
      <c r="I577" s="305"/>
      <c r="J577" s="305"/>
      <c r="K577" s="305"/>
      <c r="L577" s="305"/>
      <c r="M577" s="305"/>
      <c r="N577" s="72"/>
    </row>
    <row r="578" spans="1:14" s="182" customFormat="1" ht="15.75" x14ac:dyDescent="0.25">
      <c r="A578" s="305" t="s">
        <v>816</v>
      </c>
      <c r="B578" s="542" t="s">
        <v>835</v>
      </c>
      <c r="C578" s="543"/>
      <c r="D578" s="543"/>
      <c r="E578" s="543"/>
      <c r="F578" s="543"/>
      <c r="G578" s="544"/>
      <c r="H578" s="301" t="s">
        <v>37</v>
      </c>
      <c r="I578" s="474" t="s">
        <v>703</v>
      </c>
      <c r="J578" s="474"/>
      <c r="K578" s="474"/>
      <c r="L578" s="474"/>
      <c r="M578" s="474"/>
      <c r="N578" s="72" t="s">
        <v>265</v>
      </c>
    </row>
    <row r="579" spans="1:14" s="182" customFormat="1" ht="15.75" x14ac:dyDescent="0.25">
      <c r="A579" s="305"/>
      <c r="B579" s="302"/>
      <c r="C579" s="303"/>
      <c r="D579" s="303"/>
      <c r="E579" s="303"/>
      <c r="F579" s="303"/>
      <c r="G579" s="304"/>
      <c r="H579" s="301"/>
      <c r="I579" s="305"/>
      <c r="J579" s="305"/>
      <c r="K579" s="305"/>
      <c r="L579" s="305"/>
      <c r="M579" s="305"/>
      <c r="N579" s="72">
        <v>1</v>
      </c>
    </row>
    <row r="580" spans="1:14" s="182" customFormat="1" ht="15.75" x14ac:dyDescent="0.25">
      <c r="A580" s="305"/>
      <c r="B580" s="302"/>
      <c r="C580" s="303"/>
      <c r="D580" s="303"/>
      <c r="E580" s="303"/>
      <c r="F580" s="303"/>
      <c r="G580" s="304"/>
      <c r="H580" s="301"/>
      <c r="I580" s="305"/>
      <c r="J580" s="305"/>
      <c r="K580" s="305"/>
      <c r="L580" s="305"/>
      <c r="M580" s="305"/>
      <c r="N580" s="72"/>
    </row>
    <row r="581" spans="1:14" s="182" customFormat="1" ht="15.75" x14ac:dyDescent="0.25">
      <c r="A581" s="305" t="s">
        <v>817</v>
      </c>
      <c r="B581" s="669" t="s">
        <v>836</v>
      </c>
      <c r="C581" s="669"/>
      <c r="D581" s="669"/>
      <c r="E581" s="669"/>
      <c r="F581" s="669"/>
      <c r="G581" s="669"/>
      <c r="H581" s="301" t="s">
        <v>37</v>
      </c>
      <c r="I581" s="474" t="s">
        <v>703</v>
      </c>
      <c r="J581" s="474"/>
      <c r="K581" s="474"/>
      <c r="L581" s="474"/>
      <c r="M581" s="474"/>
      <c r="N581" s="72" t="s">
        <v>265</v>
      </c>
    </row>
    <row r="582" spans="1:14" s="182" customFormat="1" ht="15.75" x14ac:dyDescent="0.25">
      <c r="A582" s="305"/>
      <c r="B582" s="303"/>
      <c r="C582" s="303"/>
      <c r="D582" s="303"/>
      <c r="E582" s="303"/>
      <c r="F582" s="303"/>
      <c r="G582" s="303"/>
      <c r="H582" s="301"/>
      <c r="I582" s="305"/>
      <c r="J582" s="305"/>
      <c r="K582" s="305"/>
      <c r="L582" s="305"/>
      <c r="M582" s="305"/>
      <c r="N582" s="72">
        <v>29</v>
      </c>
    </row>
    <row r="583" spans="1:14" s="182" customFormat="1" ht="15.75" x14ac:dyDescent="0.25">
      <c r="A583" s="305"/>
      <c r="B583" s="303"/>
      <c r="C583" s="303"/>
      <c r="D583" s="303"/>
      <c r="E583" s="303"/>
      <c r="F583" s="303"/>
      <c r="G583" s="303"/>
      <c r="H583" s="301"/>
      <c r="I583" s="305"/>
      <c r="J583" s="305"/>
      <c r="K583" s="305"/>
      <c r="L583" s="305"/>
      <c r="M583" s="305"/>
      <c r="N583" s="72"/>
    </row>
    <row r="584" spans="1:14" s="182" customFormat="1" ht="15.75" x14ac:dyDescent="0.25">
      <c r="A584" s="305" t="s">
        <v>818</v>
      </c>
      <c r="B584" s="543" t="s">
        <v>837</v>
      </c>
      <c r="C584" s="543"/>
      <c r="D584" s="543"/>
      <c r="E584" s="543"/>
      <c r="F584" s="543"/>
      <c r="G584" s="543"/>
      <c r="H584" s="301" t="s">
        <v>37</v>
      </c>
      <c r="I584" s="474" t="s">
        <v>703</v>
      </c>
      <c r="J584" s="474"/>
      <c r="K584" s="474"/>
      <c r="L584" s="474"/>
      <c r="M584" s="474"/>
      <c r="N584" s="72" t="s">
        <v>265</v>
      </c>
    </row>
    <row r="585" spans="1:14" s="182" customFormat="1" ht="15.75" x14ac:dyDescent="0.25">
      <c r="A585" s="305"/>
      <c r="B585" s="303"/>
      <c r="C585" s="303"/>
      <c r="D585" s="303"/>
      <c r="E585" s="303"/>
      <c r="F585" s="303"/>
      <c r="G585" s="303"/>
      <c r="H585" s="301"/>
      <c r="I585" s="305"/>
      <c r="J585" s="305"/>
      <c r="K585" s="305"/>
      <c r="L585" s="305"/>
      <c r="M585" s="305"/>
      <c r="N585" s="72">
        <v>4</v>
      </c>
    </row>
    <row r="586" spans="1:14" s="182" customFormat="1" ht="15.75" x14ac:dyDescent="0.25">
      <c r="A586" s="305"/>
      <c r="B586" s="303"/>
      <c r="C586" s="303"/>
      <c r="D586" s="303"/>
      <c r="E586" s="303"/>
      <c r="F586" s="303"/>
      <c r="G586" s="303"/>
      <c r="H586" s="301"/>
      <c r="I586" s="305"/>
      <c r="J586" s="305"/>
      <c r="K586" s="305"/>
      <c r="L586" s="305"/>
      <c r="M586" s="305"/>
      <c r="N586" s="72"/>
    </row>
    <row r="587" spans="1:14" s="182" customFormat="1" ht="15.75" x14ac:dyDescent="0.25">
      <c r="A587" s="305" t="s">
        <v>820</v>
      </c>
      <c r="B587" s="542" t="s">
        <v>838</v>
      </c>
      <c r="C587" s="543"/>
      <c r="D587" s="543"/>
      <c r="E587" s="543"/>
      <c r="F587" s="543"/>
      <c r="G587" s="544"/>
      <c r="H587" s="301" t="s">
        <v>37</v>
      </c>
      <c r="I587" s="474" t="s">
        <v>703</v>
      </c>
      <c r="J587" s="474"/>
      <c r="K587" s="474"/>
      <c r="L587" s="474"/>
      <c r="M587" s="474"/>
      <c r="N587" s="72" t="s">
        <v>265</v>
      </c>
    </row>
    <row r="588" spans="1:14" s="182" customFormat="1" ht="15.75" x14ac:dyDescent="0.25">
      <c r="A588" s="305"/>
      <c r="B588" s="302"/>
      <c r="C588" s="303"/>
      <c r="D588" s="303"/>
      <c r="E588" s="303"/>
      <c r="F588" s="303"/>
      <c r="G588" s="304"/>
      <c r="H588" s="301"/>
      <c r="I588" s="305"/>
      <c r="J588" s="305"/>
      <c r="K588" s="305"/>
      <c r="L588" s="305"/>
      <c r="M588" s="305"/>
      <c r="N588" s="72">
        <v>1</v>
      </c>
    </row>
    <row r="589" spans="1:14" s="182" customFormat="1" ht="15.75" x14ac:dyDescent="0.25">
      <c r="A589" s="305"/>
      <c r="B589" s="302"/>
      <c r="C589" s="303"/>
      <c r="D589" s="303"/>
      <c r="E589" s="303"/>
      <c r="F589" s="303"/>
      <c r="G589" s="304"/>
      <c r="H589" s="301"/>
      <c r="I589" s="305"/>
      <c r="J589" s="305"/>
      <c r="K589" s="305"/>
      <c r="L589" s="305"/>
      <c r="M589" s="305"/>
      <c r="N589" s="72"/>
    </row>
    <row r="590" spans="1:14" s="182" customFormat="1" ht="15.75" x14ac:dyDescent="0.25">
      <c r="A590" s="305" t="s">
        <v>821</v>
      </c>
      <c r="B590" s="542" t="s">
        <v>822</v>
      </c>
      <c r="C590" s="543"/>
      <c r="D590" s="543"/>
      <c r="E590" s="543"/>
      <c r="F590" s="543"/>
      <c r="G590" s="544"/>
      <c r="H590" s="301" t="s">
        <v>32</v>
      </c>
      <c r="I590" s="474" t="s">
        <v>703</v>
      </c>
      <c r="J590" s="474"/>
      <c r="K590" s="474"/>
      <c r="L590" s="474"/>
      <c r="M590" s="474"/>
      <c r="N590" s="72" t="s">
        <v>265</v>
      </c>
    </row>
    <row r="591" spans="1:14" s="182" customFormat="1" ht="15.75" x14ac:dyDescent="0.25">
      <c r="A591" s="305"/>
      <c r="B591" s="302"/>
      <c r="C591" s="303"/>
      <c r="D591" s="303"/>
      <c r="E591" s="303"/>
      <c r="F591" s="303"/>
      <c r="G591" s="304"/>
      <c r="H591" s="301"/>
      <c r="I591" s="305"/>
      <c r="J591" s="305"/>
      <c r="K591" s="305"/>
      <c r="L591" s="305"/>
      <c r="M591" s="305"/>
      <c r="N591" s="72">
        <v>26</v>
      </c>
    </row>
    <row r="592" spans="1:14" s="182" customFormat="1" ht="15.75" x14ac:dyDescent="0.25">
      <c r="A592" s="305"/>
      <c r="B592" s="302"/>
      <c r="C592" s="303"/>
      <c r="D592" s="303"/>
      <c r="E592" s="303"/>
      <c r="F592" s="303"/>
      <c r="G592" s="304"/>
      <c r="H592" s="301"/>
      <c r="I592" s="305"/>
      <c r="J592" s="305"/>
      <c r="K592" s="305"/>
      <c r="L592" s="305"/>
      <c r="M592" s="305"/>
      <c r="N592" s="72"/>
    </row>
    <row r="593" spans="1:14" s="182" customFormat="1" ht="15.75" x14ac:dyDescent="0.25">
      <c r="A593" s="305" t="s">
        <v>824</v>
      </c>
      <c r="B593" s="542" t="s">
        <v>823</v>
      </c>
      <c r="C593" s="543"/>
      <c r="D593" s="543"/>
      <c r="E593" s="543"/>
      <c r="F593" s="543"/>
      <c r="G593" s="544"/>
      <c r="H593" s="301" t="s">
        <v>32</v>
      </c>
      <c r="I593" s="474" t="s">
        <v>703</v>
      </c>
      <c r="J593" s="474"/>
      <c r="K593" s="474"/>
      <c r="L593" s="474"/>
      <c r="M593" s="474"/>
      <c r="N593" s="72" t="s">
        <v>265</v>
      </c>
    </row>
    <row r="594" spans="1:14" s="182" customFormat="1" ht="15.75" x14ac:dyDescent="0.25">
      <c r="A594" s="305"/>
      <c r="B594" s="302"/>
      <c r="C594" s="303"/>
      <c r="D594" s="303"/>
      <c r="E594" s="303"/>
      <c r="F594" s="303"/>
      <c r="G594" s="304"/>
      <c r="H594" s="301"/>
      <c r="I594" s="305"/>
      <c r="J594" s="305"/>
      <c r="K594" s="305"/>
      <c r="L594" s="305"/>
      <c r="M594" s="305"/>
      <c r="N594" s="72">
        <v>21</v>
      </c>
    </row>
    <row r="595" spans="1:14" s="182" customFormat="1" ht="15.75" x14ac:dyDescent="0.25">
      <c r="A595" s="305"/>
      <c r="B595" s="302"/>
      <c r="C595" s="303"/>
      <c r="D595" s="303"/>
      <c r="E595" s="303"/>
      <c r="F595" s="303"/>
      <c r="G595" s="304"/>
      <c r="H595" s="301"/>
      <c r="I595" s="305"/>
      <c r="J595" s="305"/>
      <c r="K595" s="305"/>
      <c r="L595" s="305"/>
      <c r="M595" s="305"/>
      <c r="N595" s="72"/>
    </row>
    <row r="596" spans="1:14" s="182" customFormat="1" ht="15.75" x14ac:dyDescent="0.25">
      <c r="A596" s="305" t="s">
        <v>825</v>
      </c>
      <c r="B596" s="542" t="s">
        <v>826</v>
      </c>
      <c r="C596" s="543"/>
      <c r="D596" s="543"/>
      <c r="E596" s="543"/>
      <c r="F596" s="543"/>
      <c r="G596" s="544"/>
      <c r="H596" s="301" t="s">
        <v>32</v>
      </c>
      <c r="I596" s="474" t="s">
        <v>703</v>
      </c>
      <c r="J596" s="474"/>
      <c r="K596" s="474"/>
      <c r="L596" s="474"/>
      <c r="M596" s="474"/>
      <c r="N596" s="72" t="s">
        <v>265</v>
      </c>
    </row>
    <row r="597" spans="1:14" s="182" customFormat="1" ht="15.75" x14ac:dyDescent="0.25">
      <c r="A597" s="305"/>
      <c r="B597" s="302"/>
      <c r="C597" s="303"/>
      <c r="D597" s="303"/>
      <c r="E597" s="303"/>
      <c r="F597" s="303"/>
      <c r="G597" s="304"/>
      <c r="H597" s="301"/>
      <c r="I597" s="305"/>
      <c r="J597" s="305"/>
      <c r="K597" s="305"/>
      <c r="L597" s="305"/>
      <c r="M597" s="305"/>
      <c r="N597" s="72">
        <v>36.25</v>
      </c>
    </row>
    <row r="598" spans="1:14" s="182" customFormat="1" ht="15.75" x14ac:dyDescent="0.25">
      <c r="A598" s="305"/>
      <c r="B598" s="302"/>
      <c r="C598" s="303"/>
      <c r="D598" s="303"/>
      <c r="E598" s="303"/>
      <c r="F598" s="303"/>
      <c r="G598" s="304"/>
      <c r="H598" s="301"/>
      <c r="I598" s="305"/>
      <c r="J598" s="305"/>
      <c r="K598" s="305"/>
      <c r="L598" s="305"/>
      <c r="M598" s="305"/>
      <c r="N598" s="72"/>
    </row>
    <row r="599" spans="1:14" s="182" customFormat="1" ht="15.75" x14ac:dyDescent="0.25">
      <c r="A599" s="305" t="s">
        <v>828</v>
      </c>
      <c r="B599" s="669" t="s">
        <v>827</v>
      </c>
      <c r="C599" s="669"/>
      <c r="D599" s="669"/>
      <c r="E599" s="669"/>
      <c r="F599" s="669"/>
      <c r="G599" s="669"/>
      <c r="H599" s="301" t="s">
        <v>32</v>
      </c>
      <c r="I599" s="474" t="s">
        <v>703</v>
      </c>
      <c r="J599" s="474"/>
      <c r="K599" s="474"/>
      <c r="L599" s="474"/>
      <c r="M599" s="474"/>
      <c r="N599" s="72" t="s">
        <v>265</v>
      </c>
    </row>
    <row r="600" spans="1:14" s="182" customFormat="1" ht="15.75" x14ac:dyDescent="0.25">
      <c r="A600" s="305"/>
      <c r="B600" s="303"/>
      <c r="C600" s="303"/>
      <c r="D600" s="303"/>
      <c r="E600" s="303"/>
      <c r="F600" s="303"/>
      <c r="G600" s="303"/>
      <c r="H600" s="301"/>
      <c r="I600" s="305"/>
      <c r="J600" s="305"/>
      <c r="K600" s="305"/>
      <c r="L600" s="305"/>
      <c r="M600" s="305"/>
      <c r="N600" s="72">
        <v>6.65</v>
      </c>
    </row>
    <row r="601" spans="1:14" s="182" customFormat="1" ht="15.75" x14ac:dyDescent="0.25">
      <c r="A601" s="305"/>
      <c r="B601" s="303"/>
      <c r="C601" s="303"/>
      <c r="D601" s="303"/>
      <c r="E601" s="303"/>
      <c r="F601" s="303"/>
      <c r="G601" s="303"/>
      <c r="H601" s="301"/>
      <c r="I601" s="305"/>
      <c r="J601" s="305"/>
      <c r="K601" s="305"/>
      <c r="L601" s="305"/>
      <c r="M601" s="305"/>
      <c r="N601" s="72"/>
    </row>
    <row r="602" spans="1:14" s="182" customFormat="1" ht="15.75" x14ac:dyDescent="0.25">
      <c r="A602" s="305" t="s">
        <v>829</v>
      </c>
      <c r="B602" s="543" t="s">
        <v>839</v>
      </c>
      <c r="C602" s="543"/>
      <c r="D602" s="543"/>
      <c r="E602" s="543"/>
      <c r="F602" s="543"/>
      <c r="G602" s="543"/>
      <c r="H602" s="301" t="s">
        <v>37</v>
      </c>
      <c r="I602" s="474" t="s">
        <v>703</v>
      </c>
      <c r="J602" s="474"/>
      <c r="K602" s="474"/>
      <c r="L602" s="474"/>
      <c r="M602" s="474"/>
      <c r="N602" s="72" t="s">
        <v>265</v>
      </c>
    </row>
    <row r="603" spans="1:14" s="182" customFormat="1" ht="15.75" x14ac:dyDescent="0.25">
      <c r="A603" s="305"/>
      <c r="B603" s="303"/>
      <c r="C603" s="303"/>
      <c r="D603" s="303"/>
      <c r="E603" s="303"/>
      <c r="F603" s="303"/>
      <c r="G603" s="303"/>
      <c r="H603" s="301"/>
      <c r="I603" s="305"/>
      <c r="J603" s="305"/>
      <c r="K603" s="305"/>
      <c r="L603" s="305"/>
      <c r="M603" s="305"/>
      <c r="N603" s="72">
        <v>10</v>
      </c>
    </row>
    <row r="604" spans="1:14" s="182" customFormat="1" ht="15.75" x14ac:dyDescent="0.25">
      <c r="A604" s="305"/>
      <c r="B604" s="303"/>
      <c r="C604" s="303"/>
      <c r="D604" s="303"/>
      <c r="E604" s="303"/>
      <c r="F604" s="303"/>
      <c r="G604" s="303"/>
      <c r="H604" s="301"/>
      <c r="I604" s="305"/>
      <c r="J604" s="305"/>
      <c r="K604" s="305"/>
      <c r="L604" s="305"/>
      <c r="M604" s="305"/>
      <c r="N604" s="72"/>
    </row>
    <row r="605" spans="1:14" s="182" customFormat="1" ht="15.75" x14ac:dyDescent="0.25">
      <c r="A605" s="305" t="s">
        <v>830</v>
      </c>
      <c r="B605" s="669" t="s">
        <v>840</v>
      </c>
      <c r="C605" s="669"/>
      <c r="D605" s="669"/>
      <c r="E605" s="669"/>
      <c r="F605" s="669"/>
      <c r="G605" s="669"/>
      <c r="H605" s="301" t="s">
        <v>37</v>
      </c>
      <c r="I605" s="474" t="s">
        <v>703</v>
      </c>
      <c r="J605" s="474"/>
      <c r="K605" s="474"/>
      <c r="L605" s="474"/>
      <c r="M605" s="474"/>
      <c r="N605" s="72" t="s">
        <v>265</v>
      </c>
    </row>
    <row r="606" spans="1:14" s="182" customFormat="1" ht="15.75" x14ac:dyDescent="0.25">
      <c r="A606" s="305"/>
      <c r="B606" s="303"/>
      <c r="C606" s="303"/>
      <c r="D606" s="303"/>
      <c r="E606" s="303"/>
      <c r="F606" s="303"/>
      <c r="G606" s="303"/>
      <c r="H606" s="301"/>
      <c r="I606" s="305"/>
      <c r="J606" s="305"/>
      <c r="K606" s="305"/>
      <c r="L606" s="305"/>
      <c r="M606" s="305"/>
      <c r="N606" s="72">
        <v>10</v>
      </c>
    </row>
    <row r="607" spans="1:14" s="182" customFormat="1" ht="15.75" x14ac:dyDescent="0.25">
      <c r="A607" s="305"/>
      <c r="B607" s="303"/>
      <c r="C607" s="303"/>
      <c r="D607" s="303"/>
      <c r="E607" s="303"/>
      <c r="F607" s="303"/>
      <c r="G607" s="303"/>
      <c r="H607" s="301"/>
      <c r="I607" s="305"/>
      <c r="J607" s="305"/>
      <c r="K607" s="305"/>
      <c r="L607" s="305"/>
      <c r="M607" s="305"/>
      <c r="N607" s="72"/>
    </row>
    <row r="608" spans="1:14" s="182" customFormat="1" ht="15.75" x14ac:dyDescent="0.25">
      <c r="A608" s="305" t="s">
        <v>831</v>
      </c>
      <c r="B608" s="543" t="s">
        <v>841</v>
      </c>
      <c r="C608" s="543"/>
      <c r="D608" s="543"/>
      <c r="E608" s="543"/>
      <c r="F608" s="543"/>
      <c r="G608" s="543"/>
      <c r="H608" s="301" t="s">
        <v>37</v>
      </c>
      <c r="I608" s="474" t="s">
        <v>703</v>
      </c>
      <c r="J608" s="474"/>
      <c r="K608" s="474"/>
      <c r="L608" s="474"/>
      <c r="M608" s="474"/>
      <c r="N608" s="72" t="s">
        <v>265</v>
      </c>
    </row>
    <row r="609" spans="1:14" s="182" customFormat="1" ht="15.6" customHeight="1" x14ac:dyDescent="0.25">
      <c r="A609" s="204"/>
      <c r="B609" s="251"/>
      <c r="C609" s="251"/>
      <c r="D609" s="251"/>
      <c r="E609" s="251"/>
      <c r="F609" s="251"/>
      <c r="G609" s="251"/>
      <c r="H609" s="204"/>
      <c r="I609" s="204"/>
      <c r="J609" s="204"/>
      <c r="K609" s="204"/>
      <c r="L609" s="204"/>
      <c r="M609" s="204"/>
      <c r="N609" s="72">
        <v>9</v>
      </c>
    </row>
    <row r="610" spans="1:14" ht="15.6" customHeight="1" thickBot="1" x14ac:dyDescent="0.3">
      <c r="A610" s="515"/>
      <c r="B610" s="515"/>
      <c r="C610" s="515"/>
      <c r="D610" s="515"/>
      <c r="E610" s="515"/>
      <c r="F610" s="515"/>
      <c r="G610" s="515"/>
      <c r="H610" s="515"/>
      <c r="I610" s="515"/>
      <c r="J610" s="515"/>
      <c r="K610" s="515"/>
      <c r="L610" s="515"/>
      <c r="M610" s="515"/>
      <c r="N610" s="515"/>
    </row>
    <row r="611" spans="1:14" ht="16.5" thickBot="1" x14ac:dyDescent="0.3">
      <c r="A611" s="316" t="s">
        <v>577</v>
      </c>
      <c r="B611" s="516" t="s">
        <v>154</v>
      </c>
      <c r="C611" s="517"/>
      <c r="D611" s="517"/>
      <c r="E611" s="517"/>
      <c r="F611" s="517"/>
      <c r="G611" s="517"/>
      <c r="H611" s="517"/>
      <c r="I611" s="517"/>
      <c r="J611" s="517"/>
      <c r="K611" s="517"/>
      <c r="L611" s="517"/>
      <c r="M611" s="517"/>
      <c r="N611" s="518"/>
    </row>
    <row r="612" spans="1:14" ht="69" customHeight="1" x14ac:dyDescent="0.25">
      <c r="A612" s="331" t="s">
        <v>90</v>
      </c>
      <c r="B612" s="541" t="s">
        <v>432</v>
      </c>
      <c r="C612" s="541"/>
      <c r="D612" s="541"/>
      <c r="E612" s="541"/>
      <c r="F612" s="541"/>
      <c r="G612" s="541"/>
      <c r="H612" s="337" t="s">
        <v>3</v>
      </c>
      <c r="I612" s="337"/>
      <c r="J612" s="338"/>
      <c r="K612" s="338"/>
      <c r="L612" s="338"/>
      <c r="M612" s="338"/>
      <c r="N612" s="336" t="s">
        <v>265</v>
      </c>
    </row>
    <row r="613" spans="1:14" ht="15.75" x14ac:dyDescent="0.25">
      <c r="A613" s="59"/>
      <c r="B613" s="474" t="s">
        <v>301</v>
      </c>
      <c r="C613" s="474"/>
      <c r="D613" s="474"/>
      <c r="E613" s="474"/>
      <c r="F613" s="474"/>
      <c r="G613" s="474"/>
      <c r="H613" s="167" t="s">
        <v>262</v>
      </c>
      <c r="I613" s="167"/>
      <c r="J613" s="396"/>
      <c r="K613" s="396"/>
      <c r="L613" s="396"/>
      <c r="M613" s="396"/>
      <c r="N613" s="107">
        <v>1</v>
      </c>
    </row>
    <row r="614" spans="1:14" ht="15.75" x14ac:dyDescent="0.25">
      <c r="A614" s="482"/>
      <c r="B614" s="482"/>
      <c r="C614" s="482"/>
      <c r="D614" s="482"/>
      <c r="E614" s="482"/>
      <c r="F614" s="482"/>
      <c r="G614" s="482"/>
      <c r="H614" s="482"/>
      <c r="I614" s="482"/>
      <c r="J614" s="482"/>
      <c r="K614" s="482"/>
      <c r="L614" s="482"/>
      <c r="M614" s="482"/>
      <c r="N614" s="482"/>
    </row>
    <row r="615" spans="1:14" ht="37.15" customHeight="1" x14ac:dyDescent="0.25">
      <c r="A615" s="167" t="s">
        <v>91</v>
      </c>
      <c r="B615" s="481" t="s">
        <v>433</v>
      </c>
      <c r="C615" s="481"/>
      <c r="D615" s="481"/>
      <c r="E615" s="481"/>
      <c r="F615" s="481"/>
      <c r="G615" s="481"/>
      <c r="H615" s="167" t="s">
        <v>32</v>
      </c>
      <c r="I615" s="167"/>
      <c r="J615" s="77"/>
      <c r="K615" s="77"/>
      <c r="L615" s="77"/>
      <c r="M615" s="77"/>
      <c r="N615" s="72" t="s">
        <v>265</v>
      </c>
    </row>
    <row r="616" spans="1:14" ht="15.75" x14ac:dyDescent="0.25">
      <c r="A616" s="109"/>
      <c r="B616" s="474" t="s">
        <v>301</v>
      </c>
      <c r="C616" s="474"/>
      <c r="D616" s="474"/>
      <c r="E616" s="474"/>
      <c r="F616" s="474"/>
      <c r="G616" s="474"/>
      <c r="H616" s="109"/>
      <c r="I616" s="109"/>
      <c r="J616" s="109"/>
      <c r="K616" s="109"/>
      <c r="L616" s="109"/>
      <c r="M616" s="109"/>
      <c r="N616" s="107">
        <v>200</v>
      </c>
    </row>
    <row r="617" spans="1:14" ht="15.75" x14ac:dyDescent="0.25">
      <c r="A617" s="482"/>
      <c r="B617" s="482"/>
      <c r="C617" s="482"/>
      <c r="D617" s="482"/>
      <c r="E617" s="482"/>
      <c r="F617" s="482"/>
      <c r="G617" s="482"/>
      <c r="H617" s="482"/>
      <c r="I617" s="482"/>
      <c r="J617" s="482"/>
      <c r="K617" s="482"/>
      <c r="L617" s="482"/>
      <c r="M617" s="482"/>
      <c r="N617" s="482"/>
    </row>
    <row r="618" spans="1:14" ht="33.6" customHeight="1" x14ac:dyDescent="0.25">
      <c r="A618" s="167" t="s">
        <v>92</v>
      </c>
      <c r="B618" s="481" t="s">
        <v>304</v>
      </c>
      <c r="C618" s="481"/>
      <c r="D618" s="481"/>
      <c r="E618" s="481"/>
      <c r="F618" s="481"/>
      <c r="G618" s="481"/>
      <c r="H618" s="167" t="s">
        <v>32</v>
      </c>
      <c r="I618" s="167"/>
      <c r="J618" s="77"/>
      <c r="K618" s="77"/>
      <c r="L618" s="77"/>
      <c r="M618" s="77"/>
      <c r="N618" s="72" t="s">
        <v>265</v>
      </c>
    </row>
    <row r="619" spans="1:14" ht="15.75" x14ac:dyDescent="0.25">
      <c r="A619" s="109"/>
      <c r="B619" s="474" t="s">
        <v>301</v>
      </c>
      <c r="C619" s="474"/>
      <c r="D619" s="474"/>
      <c r="E619" s="474"/>
      <c r="F619" s="474"/>
      <c r="G619" s="474"/>
      <c r="H619" s="109"/>
      <c r="I619" s="109"/>
      <c r="J619" s="109"/>
      <c r="K619" s="109"/>
      <c r="L619" s="109"/>
      <c r="M619" s="109"/>
      <c r="N619" s="107">
        <v>40</v>
      </c>
    </row>
    <row r="620" spans="1:14" ht="15.75" x14ac:dyDescent="0.25">
      <c r="A620" s="482"/>
      <c r="B620" s="482"/>
      <c r="C620" s="482"/>
      <c r="D620" s="482"/>
      <c r="E620" s="482"/>
      <c r="F620" s="482"/>
      <c r="G620" s="482"/>
      <c r="H620" s="482"/>
      <c r="I620" s="482"/>
      <c r="J620" s="482"/>
      <c r="K620" s="482"/>
      <c r="L620" s="482"/>
      <c r="M620" s="482"/>
      <c r="N620" s="482"/>
    </row>
    <row r="621" spans="1:14" ht="42" customHeight="1" x14ac:dyDescent="0.25">
      <c r="A621" s="167" t="s">
        <v>503</v>
      </c>
      <c r="B621" s="481" t="s">
        <v>305</v>
      </c>
      <c r="C621" s="481"/>
      <c r="D621" s="481"/>
      <c r="E621" s="481"/>
      <c r="F621" s="481"/>
      <c r="G621" s="481"/>
      <c r="H621" s="167" t="s">
        <v>32</v>
      </c>
      <c r="I621" s="167"/>
      <c r="J621" s="77"/>
      <c r="K621" s="77"/>
      <c r="L621" s="77"/>
      <c r="M621" s="77"/>
      <c r="N621" s="72" t="s">
        <v>265</v>
      </c>
    </row>
    <row r="622" spans="1:14" ht="15.75" x14ac:dyDescent="0.25">
      <c r="A622" s="109"/>
      <c r="B622" s="474" t="s">
        <v>301</v>
      </c>
      <c r="C622" s="474"/>
      <c r="D622" s="474"/>
      <c r="E622" s="474"/>
      <c r="F622" s="474"/>
      <c r="G622" s="474"/>
      <c r="H622" s="109"/>
      <c r="I622" s="109"/>
      <c r="J622" s="109"/>
      <c r="K622" s="109"/>
      <c r="L622" s="109"/>
      <c r="M622" s="109"/>
      <c r="N622" s="107">
        <v>25</v>
      </c>
    </row>
    <row r="623" spans="1:14" ht="15.75" x14ac:dyDescent="0.25">
      <c r="A623" s="482"/>
      <c r="B623" s="482"/>
      <c r="C623" s="482"/>
      <c r="D623" s="482"/>
      <c r="E623" s="482"/>
      <c r="F623" s="482"/>
      <c r="G623" s="482"/>
      <c r="H623" s="482"/>
      <c r="I623" s="482"/>
      <c r="J623" s="482"/>
      <c r="K623" s="482"/>
      <c r="L623" s="482"/>
      <c r="M623" s="482"/>
      <c r="N623" s="482"/>
    </row>
    <row r="624" spans="1:14" ht="95.45" customHeight="1" x14ac:dyDescent="0.25">
      <c r="A624" s="167" t="s">
        <v>504</v>
      </c>
      <c r="B624" s="481" t="s">
        <v>705</v>
      </c>
      <c r="C624" s="481"/>
      <c r="D624" s="481"/>
      <c r="E624" s="481"/>
      <c r="F624" s="481"/>
      <c r="G624" s="481"/>
      <c r="H624" s="167" t="s">
        <v>37</v>
      </c>
      <c r="I624" s="167"/>
      <c r="J624" s="77"/>
      <c r="K624" s="77"/>
      <c r="L624" s="77"/>
      <c r="M624" s="77"/>
      <c r="N624" s="72" t="s">
        <v>265</v>
      </c>
    </row>
    <row r="625" spans="1:14" ht="15.6" customHeight="1" x14ac:dyDescent="0.25">
      <c r="A625" s="109"/>
      <c r="B625" s="474" t="s">
        <v>301</v>
      </c>
      <c r="C625" s="474"/>
      <c r="D625" s="474"/>
      <c r="E625" s="474"/>
      <c r="F625" s="474"/>
      <c r="G625" s="474"/>
      <c r="H625" s="109"/>
      <c r="I625" s="109"/>
      <c r="J625" s="109"/>
      <c r="K625" s="109"/>
      <c r="L625" s="109"/>
      <c r="M625" s="109"/>
      <c r="N625" s="107">
        <v>1</v>
      </c>
    </row>
    <row r="626" spans="1:14" ht="15.75" x14ac:dyDescent="0.25">
      <c r="A626" s="482"/>
      <c r="B626" s="482"/>
      <c r="C626" s="482"/>
      <c r="D626" s="482"/>
      <c r="E626" s="482"/>
      <c r="F626" s="482"/>
      <c r="G626" s="482"/>
      <c r="H626" s="482"/>
      <c r="I626" s="482"/>
      <c r="J626" s="482"/>
      <c r="K626" s="482"/>
      <c r="L626" s="482"/>
      <c r="M626" s="482"/>
      <c r="N626" s="482"/>
    </row>
    <row r="627" spans="1:14" x14ac:dyDescent="0.25">
      <c r="A627" s="474" t="s">
        <v>505</v>
      </c>
      <c r="B627" s="481" t="s">
        <v>435</v>
      </c>
      <c r="C627" s="481"/>
      <c r="D627" s="481"/>
      <c r="E627" s="481"/>
      <c r="F627" s="481"/>
      <c r="G627" s="481"/>
      <c r="H627" s="474" t="s">
        <v>37</v>
      </c>
      <c r="I627" s="482"/>
      <c r="J627" s="482"/>
      <c r="K627" s="482"/>
      <c r="L627" s="482"/>
      <c r="M627" s="482"/>
      <c r="N627" s="482" t="s">
        <v>265</v>
      </c>
    </row>
    <row r="628" spans="1:14" ht="57.6" customHeight="1" x14ac:dyDescent="0.25">
      <c r="A628" s="474"/>
      <c r="B628" s="481"/>
      <c r="C628" s="481"/>
      <c r="D628" s="481"/>
      <c r="E628" s="481"/>
      <c r="F628" s="481"/>
      <c r="G628" s="481"/>
      <c r="H628" s="474"/>
      <c r="I628" s="482"/>
      <c r="J628" s="482"/>
      <c r="K628" s="482"/>
      <c r="L628" s="482"/>
      <c r="M628" s="482"/>
      <c r="N628" s="482"/>
    </row>
    <row r="629" spans="1:14" ht="15.75" x14ac:dyDescent="0.25">
      <c r="A629" s="59"/>
      <c r="B629" s="474" t="s">
        <v>301</v>
      </c>
      <c r="C629" s="474"/>
      <c r="D629" s="474"/>
      <c r="E629" s="474"/>
      <c r="F629" s="474"/>
      <c r="G629" s="474"/>
      <c r="H629" s="77"/>
      <c r="I629" s="77"/>
      <c r="J629" s="77"/>
      <c r="K629" s="77"/>
      <c r="L629" s="77"/>
      <c r="M629" s="77"/>
      <c r="N629" s="107">
        <v>1</v>
      </c>
    </row>
    <row r="630" spans="1:14" ht="15.75" x14ac:dyDescent="0.25">
      <c r="A630" s="482"/>
      <c r="B630" s="482"/>
      <c r="C630" s="482"/>
      <c r="D630" s="482"/>
      <c r="E630" s="482"/>
      <c r="F630" s="482"/>
      <c r="G630" s="482"/>
      <c r="H630" s="482"/>
      <c r="I630" s="482"/>
      <c r="J630" s="482"/>
      <c r="K630" s="482"/>
      <c r="L630" s="482"/>
      <c r="M630" s="482"/>
      <c r="N630" s="482"/>
    </row>
    <row r="631" spans="1:14" ht="51.6" customHeight="1" x14ac:dyDescent="0.25">
      <c r="A631" s="167" t="s">
        <v>506</v>
      </c>
      <c r="B631" s="481" t="s">
        <v>436</v>
      </c>
      <c r="C631" s="481"/>
      <c r="D631" s="481"/>
      <c r="E631" s="481"/>
      <c r="F631" s="481"/>
      <c r="G631" s="481"/>
      <c r="H631" s="167" t="s">
        <v>37</v>
      </c>
      <c r="I631" s="167"/>
      <c r="J631" s="77"/>
      <c r="K631" s="77"/>
      <c r="L631" s="77"/>
      <c r="M631" s="77"/>
      <c r="N631" s="109" t="s">
        <v>265</v>
      </c>
    </row>
    <row r="632" spans="1:14" ht="15.75" x14ac:dyDescent="0.25">
      <c r="A632" s="59"/>
      <c r="B632" s="474" t="s">
        <v>301</v>
      </c>
      <c r="C632" s="474"/>
      <c r="D632" s="474"/>
      <c r="E632" s="474"/>
      <c r="F632" s="474"/>
      <c r="G632" s="474"/>
      <c r="H632" s="77"/>
      <c r="I632" s="77"/>
      <c r="J632" s="77"/>
      <c r="K632" s="77"/>
      <c r="L632" s="77"/>
      <c r="M632" s="77"/>
      <c r="N632" s="109">
        <v>1</v>
      </c>
    </row>
    <row r="633" spans="1:14" ht="15.75" x14ac:dyDescent="0.25">
      <c r="A633" s="482"/>
      <c r="B633" s="482"/>
      <c r="C633" s="482"/>
      <c r="D633" s="482"/>
      <c r="E633" s="482"/>
      <c r="F633" s="482"/>
      <c r="G633" s="482"/>
      <c r="H633" s="482"/>
      <c r="I633" s="482"/>
      <c r="J633" s="482"/>
      <c r="K633" s="482"/>
      <c r="L633" s="482"/>
      <c r="M633" s="482"/>
      <c r="N633" s="482"/>
    </row>
    <row r="634" spans="1:14" ht="51" customHeight="1" x14ac:dyDescent="0.25">
      <c r="A634" s="167" t="s">
        <v>507</v>
      </c>
      <c r="B634" s="481" t="s">
        <v>437</v>
      </c>
      <c r="C634" s="481"/>
      <c r="D634" s="481"/>
      <c r="E634" s="481"/>
      <c r="F634" s="481"/>
      <c r="G634" s="481"/>
      <c r="H634" s="167" t="s">
        <v>37</v>
      </c>
      <c r="I634" s="167"/>
      <c r="J634" s="77"/>
      <c r="K634" s="77"/>
      <c r="L634" s="77"/>
      <c r="M634" s="77"/>
      <c r="N634" s="109" t="s">
        <v>265</v>
      </c>
    </row>
    <row r="635" spans="1:14" ht="15.75" x14ac:dyDescent="0.25">
      <c r="A635" s="59"/>
      <c r="B635" s="474" t="s">
        <v>301</v>
      </c>
      <c r="C635" s="474"/>
      <c r="D635" s="474"/>
      <c r="E635" s="474"/>
      <c r="F635" s="474"/>
      <c r="G635" s="474"/>
      <c r="H635" s="77"/>
      <c r="I635" s="77"/>
      <c r="J635" s="77"/>
      <c r="K635" s="77"/>
      <c r="L635" s="77"/>
      <c r="M635" s="77"/>
      <c r="N635" s="109">
        <v>1</v>
      </c>
    </row>
    <row r="636" spans="1:14" ht="15.75" x14ac:dyDescent="0.25">
      <c r="A636" s="482"/>
      <c r="B636" s="482"/>
      <c r="C636" s="482"/>
      <c r="D636" s="482"/>
      <c r="E636" s="482"/>
      <c r="F636" s="482"/>
      <c r="G636" s="482"/>
      <c r="H636" s="482"/>
      <c r="I636" s="482"/>
      <c r="J636" s="482"/>
      <c r="K636" s="482"/>
      <c r="L636" s="482"/>
      <c r="M636" s="482"/>
      <c r="N636" s="482"/>
    </row>
    <row r="637" spans="1:14" ht="68.45" customHeight="1" x14ac:dyDescent="0.25">
      <c r="A637" s="167" t="s">
        <v>508</v>
      </c>
      <c r="B637" s="481" t="s">
        <v>706</v>
      </c>
      <c r="C637" s="481"/>
      <c r="D637" s="481"/>
      <c r="E637" s="481"/>
      <c r="F637" s="481"/>
      <c r="G637" s="481"/>
      <c r="H637" s="167" t="s">
        <v>37</v>
      </c>
      <c r="I637" s="167"/>
      <c r="J637" s="77"/>
      <c r="K637" s="77"/>
      <c r="L637" s="77"/>
      <c r="M637" s="77"/>
      <c r="N637" s="109" t="s">
        <v>265</v>
      </c>
    </row>
    <row r="638" spans="1:14" ht="15.75" x14ac:dyDescent="0.25">
      <c r="A638" s="59"/>
      <c r="B638" s="474" t="s">
        <v>301</v>
      </c>
      <c r="C638" s="474"/>
      <c r="D638" s="474"/>
      <c r="E638" s="474"/>
      <c r="F638" s="474"/>
      <c r="G638" s="474"/>
      <c r="H638" s="77"/>
      <c r="I638" s="77"/>
      <c r="J638" s="77"/>
      <c r="K638" s="77"/>
      <c r="L638" s="77"/>
      <c r="M638" s="77"/>
      <c r="N638" s="109">
        <v>4</v>
      </c>
    </row>
    <row r="639" spans="1:14" ht="15.75" x14ac:dyDescent="0.25">
      <c r="A639" s="482"/>
      <c r="B639" s="482"/>
      <c r="C639" s="482"/>
      <c r="D639" s="482"/>
      <c r="E639" s="482"/>
      <c r="F639" s="482"/>
      <c r="G639" s="482"/>
      <c r="H639" s="482"/>
      <c r="I639" s="482"/>
      <c r="J639" s="482"/>
      <c r="K639" s="482"/>
      <c r="L639" s="482"/>
      <c r="M639" s="482"/>
      <c r="N639" s="482"/>
    </row>
    <row r="640" spans="1:14" ht="65.45" customHeight="1" x14ac:dyDescent="0.25">
      <c r="A640" s="167" t="s">
        <v>509</v>
      </c>
      <c r="B640" s="481" t="s">
        <v>155</v>
      </c>
      <c r="C640" s="481"/>
      <c r="D640" s="481"/>
      <c r="E640" s="481"/>
      <c r="F640" s="481"/>
      <c r="G640" s="481"/>
      <c r="H640" s="167" t="s">
        <v>37</v>
      </c>
      <c r="I640" s="167"/>
      <c r="J640" s="77"/>
      <c r="K640" s="77"/>
      <c r="L640" s="77"/>
      <c r="M640" s="77"/>
      <c r="N640" s="109" t="s">
        <v>265</v>
      </c>
    </row>
    <row r="641" spans="1:14" ht="15.75" x14ac:dyDescent="0.25">
      <c r="A641" s="59"/>
      <c r="B641" s="474" t="s">
        <v>301</v>
      </c>
      <c r="C641" s="474"/>
      <c r="D641" s="474"/>
      <c r="E641" s="474"/>
      <c r="F641" s="474"/>
      <c r="G641" s="474"/>
      <c r="H641" s="77"/>
      <c r="I641" s="77"/>
      <c r="J641" s="77"/>
      <c r="K641" s="77"/>
      <c r="L641" s="77"/>
      <c r="M641" s="77"/>
      <c r="N641" s="109">
        <v>5</v>
      </c>
    </row>
    <row r="642" spans="1:14" ht="15.75" x14ac:dyDescent="0.25">
      <c r="A642" s="482"/>
      <c r="B642" s="482"/>
      <c r="C642" s="482"/>
      <c r="D642" s="482"/>
      <c r="E642" s="482"/>
      <c r="F642" s="482"/>
      <c r="G642" s="482"/>
      <c r="H642" s="482"/>
      <c r="I642" s="482"/>
      <c r="J642" s="482"/>
      <c r="K642" s="482"/>
      <c r="L642" s="482"/>
      <c r="M642" s="482"/>
      <c r="N642" s="482"/>
    </row>
    <row r="643" spans="1:14" ht="56.45" customHeight="1" x14ac:dyDescent="0.25">
      <c r="A643" s="167" t="s">
        <v>510</v>
      </c>
      <c r="B643" s="481" t="s">
        <v>584</v>
      </c>
      <c r="C643" s="481"/>
      <c r="D643" s="481"/>
      <c r="E643" s="481"/>
      <c r="F643" s="481"/>
      <c r="G643" s="481"/>
      <c r="H643" s="167" t="s">
        <v>37</v>
      </c>
      <c r="I643" s="167"/>
      <c r="J643" s="77"/>
      <c r="K643" s="77"/>
      <c r="L643" s="77"/>
      <c r="M643" s="77"/>
      <c r="N643" s="109" t="s">
        <v>265</v>
      </c>
    </row>
    <row r="644" spans="1:14" ht="15.75" x14ac:dyDescent="0.25">
      <c r="A644" s="59"/>
      <c r="B644" s="474" t="s">
        <v>301</v>
      </c>
      <c r="C644" s="474"/>
      <c r="D644" s="474"/>
      <c r="E644" s="474"/>
      <c r="F644" s="474"/>
      <c r="G644" s="474"/>
      <c r="H644" s="77"/>
      <c r="I644" s="77"/>
      <c r="J644" s="77"/>
      <c r="K644" s="77"/>
      <c r="L644" s="77"/>
      <c r="M644" s="77"/>
      <c r="N644" s="109">
        <v>2</v>
      </c>
    </row>
    <row r="645" spans="1:14" ht="15.75" x14ac:dyDescent="0.25">
      <c r="A645" s="482"/>
      <c r="B645" s="482"/>
      <c r="C645" s="482"/>
      <c r="D645" s="482"/>
      <c r="E645" s="482"/>
      <c r="F645" s="482"/>
      <c r="G645" s="482"/>
      <c r="H645" s="482"/>
      <c r="I645" s="482"/>
      <c r="J645" s="482"/>
      <c r="K645" s="482"/>
      <c r="L645" s="482"/>
      <c r="M645" s="482"/>
      <c r="N645" s="482"/>
    </row>
    <row r="646" spans="1:14" ht="52.9" customHeight="1" x14ac:dyDescent="0.25">
      <c r="A646" s="167" t="s">
        <v>511</v>
      </c>
      <c r="B646" s="481" t="s">
        <v>185</v>
      </c>
      <c r="C646" s="481"/>
      <c r="D646" s="481"/>
      <c r="E646" s="481"/>
      <c r="F646" s="481"/>
      <c r="G646" s="481"/>
      <c r="H646" s="167" t="s">
        <v>37</v>
      </c>
      <c r="I646" s="167"/>
      <c r="J646" s="77"/>
      <c r="K646" s="77"/>
      <c r="L646" s="77"/>
      <c r="M646" s="77"/>
      <c r="N646" s="109" t="s">
        <v>265</v>
      </c>
    </row>
    <row r="647" spans="1:14" ht="15.75" x14ac:dyDescent="0.25">
      <c r="A647" s="59"/>
      <c r="B647" s="474" t="s">
        <v>301</v>
      </c>
      <c r="C647" s="474"/>
      <c r="D647" s="474"/>
      <c r="E647" s="474"/>
      <c r="F647" s="474"/>
      <c r="G647" s="474"/>
      <c r="H647" s="77"/>
      <c r="I647" s="77"/>
      <c r="J647" s="77"/>
      <c r="K647" s="77"/>
      <c r="L647" s="77"/>
      <c r="M647" s="77"/>
      <c r="N647" s="109">
        <v>14</v>
      </c>
    </row>
    <row r="648" spans="1:14" ht="15.75" x14ac:dyDescent="0.25">
      <c r="A648" s="482"/>
      <c r="B648" s="482"/>
      <c r="C648" s="482"/>
      <c r="D648" s="482"/>
      <c r="E648" s="482"/>
      <c r="F648" s="482"/>
      <c r="G648" s="482"/>
      <c r="H648" s="482"/>
      <c r="I648" s="482"/>
      <c r="J648" s="482"/>
      <c r="K648" s="482"/>
      <c r="L648" s="482"/>
      <c r="M648" s="482"/>
      <c r="N648" s="482"/>
    </row>
    <row r="649" spans="1:14" ht="60" customHeight="1" x14ac:dyDescent="0.25">
      <c r="A649" s="167" t="s">
        <v>512</v>
      </c>
      <c r="B649" s="481" t="s">
        <v>440</v>
      </c>
      <c r="C649" s="481"/>
      <c r="D649" s="481"/>
      <c r="E649" s="481"/>
      <c r="F649" s="481"/>
      <c r="G649" s="481"/>
      <c r="H649" s="167" t="s">
        <v>37</v>
      </c>
      <c r="I649" s="167"/>
      <c r="J649" s="77"/>
      <c r="K649" s="77"/>
      <c r="L649" s="77"/>
      <c r="M649" s="77"/>
      <c r="N649" s="109" t="s">
        <v>265</v>
      </c>
    </row>
    <row r="650" spans="1:14" ht="15.75" x14ac:dyDescent="0.25">
      <c r="A650" s="59"/>
      <c r="B650" s="474" t="s">
        <v>301</v>
      </c>
      <c r="C650" s="474"/>
      <c r="D650" s="474"/>
      <c r="E650" s="474"/>
      <c r="F650" s="474"/>
      <c r="G650" s="474"/>
      <c r="H650" s="77"/>
      <c r="I650" s="77"/>
      <c r="J650" s="77"/>
      <c r="K650" s="77"/>
      <c r="L650" s="77"/>
      <c r="M650" s="77"/>
      <c r="N650" s="109">
        <v>3</v>
      </c>
    </row>
    <row r="651" spans="1:14" ht="15.75" x14ac:dyDescent="0.25">
      <c r="A651" s="482"/>
      <c r="B651" s="482"/>
      <c r="C651" s="482"/>
      <c r="D651" s="482"/>
      <c r="E651" s="482"/>
      <c r="F651" s="482"/>
      <c r="G651" s="482"/>
      <c r="H651" s="482"/>
      <c r="I651" s="482"/>
      <c r="J651" s="482"/>
      <c r="K651" s="482"/>
      <c r="L651" s="482"/>
      <c r="M651" s="482"/>
      <c r="N651" s="482"/>
    </row>
    <row r="652" spans="1:14" ht="65.45" customHeight="1" x14ac:dyDescent="0.25">
      <c r="A652" s="167" t="s">
        <v>513</v>
      </c>
      <c r="B652" s="481" t="s">
        <v>441</v>
      </c>
      <c r="C652" s="481"/>
      <c r="D652" s="481"/>
      <c r="E652" s="481"/>
      <c r="F652" s="481"/>
      <c r="G652" s="481"/>
      <c r="H652" s="167" t="s">
        <v>37</v>
      </c>
      <c r="I652" s="167"/>
      <c r="J652" s="77"/>
      <c r="K652" s="77"/>
      <c r="L652" s="77"/>
      <c r="M652" s="77"/>
      <c r="N652" s="109" t="s">
        <v>265</v>
      </c>
    </row>
    <row r="653" spans="1:14" ht="15.75" x14ac:dyDescent="0.25">
      <c r="A653" s="59"/>
      <c r="B653" s="474" t="s">
        <v>301</v>
      </c>
      <c r="C653" s="474"/>
      <c r="D653" s="474"/>
      <c r="E653" s="474"/>
      <c r="F653" s="474"/>
      <c r="G653" s="474"/>
      <c r="H653" s="77"/>
      <c r="I653" s="77"/>
      <c r="J653" s="77"/>
      <c r="K653" s="77"/>
      <c r="L653" s="77"/>
      <c r="M653" s="77"/>
      <c r="N653" s="109">
        <v>4</v>
      </c>
    </row>
    <row r="654" spans="1:14" ht="15.75" x14ac:dyDescent="0.25">
      <c r="A654" s="482"/>
      <c r="B654" s="482"/>
      <c r="C654" s="482"/>
      <c r="D654" s="482"/>
      <c r="E654" s="482"/>
      <c r="F654" s="482"/>
      <c r="G654" s="482"/>
      <c r="H654" s="482"/>
      <c r="I654" s="482"/>
      <c r="J654" s="482"/>
      <c r="K654" s="482"/>
      <c r="L654" s="482"/>
      <c r="M654" s="482"/>
      <c r="N654" s="482"/>
    </row>
    <row r="655" spans="1:14" ht="69.599999999999994" customHeight="1" x14ac:dyDescent="0.25">
      <c r="A655" s="167" t="s">
        <v>514</v>
      </c>
      <c r="B655" s="481" t="s">
        <v>188</v>
      </c>
      <c r="C655" s="481"/>
      <c r="D655" s="481"/>
      <c r="E655" s="481"/>
      <c r="F655" s="481"/>
      <c r="G655" s="481"/>
      <c r="H655" s="167" t="s">
        <v>37</v>
      </c>
      <c r="I655" s="167"/>
      <c r="J655" s="77"/>
      <c r="K655" s="77"/>
      <c r="L655" s="77"/>
      <c r="M655" s="77"/>
      <c r="N655" s="109" t="s">
        <v>265</v>
      </c>
    </row>
    <row r="656" spans="1:14" ht="21" customHeight="1" x14ac:dyDescent="0.25">
      <c r="A656" s="59"/>
      <c r="B656" s="474" t="s">
        <v>301</v>
      </c>
      <c r="C656" s="474"/>
      <c r="D656" s="474"/>
      <c r="E656" s="474"/>
      <c r="F656" s="474"/>
      <c r="G656" s="474"/>
      <c r="H656" s="77"/>
      <c r="I656" s="77"/>
      <c r="J656" s="77"/>
      <c r="K656" s="77"/>
      <c r="L656" s="77"/>
      <c r="M656" s="77"/>
      <c r="N656" s="109">
        <v>69</v>
      </c>
    </row>
    <row r="657" spans="1:14" ht="15.75" x14ac:dyDescent="0.25">
      <c r="A657" s="482"/>
      <c r="B657" s="482"/>
      <c r="C657" s="482"/>
      <c r="D657" s="482"/>
      <c r="E657" s="482"/>
      <c r="F657" s="482"/>
      <c r="G657" s="482"/>
      <c r="H657" s="482"/>
      <c r="I657" s="482"/>
      <c r="J657" s="482"/>
      <c r="K657" s="482"/>
      <c r="L657" s="482"/>
      <c r="M657" s="482"/>
      <c r="N657" s="482"/>
    </row>
    <row r="658" spans="1:14" ht="67.900000000000006" customHeight="1" x14ac:dyDescent="0.25">
      <c r="A658" s="167" t="s">
        <v>515</v>
      </c>
      <c r="B658" s="481" t="s">
        <v>442</v>
      </c>
      <c r="C658" s="481"/>
      <c r="D658" s="481"/>
      <c r="E658" s="481"/>
      <c r="F658" s="481"/>
      <c r="G658" s="481"/>
      <c r="H658" s="167" t="s">
        <v>37</v>
      </c>
      <c r="I658" s="167"/>
      <c r="J658" s="77"/>
      <c r="K658" s="77"/>
      <c r="L658" s="77"/>
      <c r="M658" s="77"/>
      <c r="N658" s="109" t="s">
        <v>265</v>
      </c>
    </row>
    <row r="659" spans="1:14" ht="15.75" x14ac:dyDescent="0.25">
      <c r="A659" s="59"/>
      <c r="B659" s="474" t="s">
        <v>301</v>
      </c>
      <c r="C659" s="474"/>
      <c r="D659" s="474"/>
      <c r="E659" s="474"/>
      <c r="F659" s="474"/>
      <c r="G659" s="474"/>
      <c r="H659" s="77"/>
      <c r="I659" s="77"/>
      <c r="J659" s="77"/>
      <c r="K659" s="77"/>
      <c r="L659" s="77"/>
      <c r="M659" s="77"/>
      <c r="N659" s="109">
        <v>20</v>
      </c>
    </row>
    <row r="660" spans="1:14" ht="15.75" x14ac:dyDescent="0.25">
      <c r="A660" s="482"/>
      <c r="B660" s="482"/>
      <c r="C660" s="482"/>
      <c r="D660" s="482"/>
      <c r="E660" s="482"/>
      <c r="F660" s="482"/>
      <c r="G660" s="482"/>
      <c r="H660" s="482"/>
      <c r="I660" s="482"/>
      <c r="J660" s="482"/>
      <c r="K660" s="482"/>
      <c r="L660" s="482"/>
      <c r="M660" s="482"/>
      <c r="N660" s="482"/>
    </row>
    <row r="661" spans="1:14" ht="74.45" customHeight="1" x14ac:dyDescent="0.25">
      <c r="A661" s="167" t="s">
        <v>516</v>
      </c>
      <c r="B661" s="481" t="s">
        <v>302</v>
      </c>
      <c r="C661" s="481"/>
      <c r="D661" s="481"/>
      <c r="E661" s="481"/>
      <c r="F661" s="481"/>
      <c r="G661" s="481"/>
      <c r="H661" s="167" t="s">
        <v>37</v>
      </c>
      <c r="I661" s="167"/>
      <c r="J661" s="77"/>
      <c r="K661" s="77"/>
      <c r="L661" s="77"/>
      <c r="M661" s="77"/>
      <c r="N661" s="109" t="s">
        <v>265</v>
      </c>
    </row>
    <row r="662" spans="1:14" ht="15.75" x14ac:dyDescent="0.25">
      <c r="A662" s="59"/>
      <c r="B662" s="474" t="s">
        <v>301</v>
      </c>
      <c r="C662" s="474"/>
      <c r="D662" s="474"/>
      <c r="E662" s="474"/>
      <c r="F662" s="474"/>
      <c r="G662" s="474"/>
      <c r="H662" s="77"/>
      <c r="I662" s="77"/>
      <c r="J662" s="77"/>
      <c r="K662" s="77"/>
      <c r="L662" s="77"/>
      <c r="M662" s="77"/>
      <c r="N662" s="109">
        <v>47</v>
      </c>
    </row>
    <row r="663" spans="1:14" ht="15.75" x14ac:dyDescent="0.25">
      <c r="A663" s="482"/>
      <c r="B663" s="482"/>
      <c r="C663" s="482"/>
      <c r="D663" s="482"/>
      <c r="E663" s="482"/>
      <c r="F663" s="482"/>
      <c r="G663" s="482"/>
      <c r="H663" s="482"/>
      <c r="I663" s="482"/>
      <c r="J663" s="482"/>
      <c r="K663" s="482"/>
      <c r="L663" s="482"/>
      <c r="M663" s="482"/>
      <c r="N663" s="482"/>
    </row>
    <row r="664" spans="1:14" ht="69" customHeight="1" x14ac:dyDescent="0.25">
      <c r="A664" s="167" t="s">
        <v>517</v>
      </c>
      <c r="B664" s="481" t="s">
        <v>585</v>
      </c>
      <c r="C664" s="481"/>
      <c r="D664" s="481"/>
      <c r="E664" s="481"/>
      <c r="F664" s="481"/>
      <c r="G664" s="481"/>
      <c r="H664" s="167" t="s">
        <v>37</v>
      </c>
      <c r="I664" s="167"/>
      <c r="J664" s="77"/>
      <c r="K664" s="77"/>
      <c r="L664" s="77"/>
      <c r="M664" s="77"/>
      <c r="N664" s="109" t="s">
        <v>265</v>
      </c>
    </row>
    <row r="665" spans="1:14" ht="15.75" x14ac:dyDescent="0.25">
      <c r="A665" s="59"/>
      <c r="B665" s="474" t="s">
        <v>301</v>
      </c>
      <c r="C665" s="474"/>
      <c r="D665" s="474"/>
      <c r="E665" s="474"/>
      <c r="F665" s="474"/>
      <c r="G665" s="474"/>
      <c r="H665" s="77"/>
      <c r="I665" s="77"/>
      <c r="J665" s="77"/>
      <c r="K665" s="77"/>
      <c r="L665" s="77"/>
      <c r="M665" s="77"/>
      <c r="N665" s="109">
        <v>2</v>
      </c>
    </row>
    <row r="666" spans="1:14" ht="15.75" x14ac:dyDescent="0.25">
      <c r="A666" s="482"/>
      <c r="B666" s="482"/>
      <c r="C666" s="482"/>
      <c r="D666" s="482"/>
      <c r="E666" s="482"/>
      <c r="F666" s="482"/>
      <c r="G666" s="482"/>
      <c r="H666" s="482"/>
      <c r="I666" s="482"/>
      <c r="J666" s="482"/>
      <c r="K666" s="482"/>
      <c r="L666" s="482"/>
      <c r="M666" s="482"/>
      <c r="N666" s="482"/>
    </row>
    <row r="667" spans="1:14" ht="71.45" customHeight="1" x14ac:dyDescent="0.25">
      <c r="A667" s="167" t="s">
        <v>518</v>
      </c>
      <c r="B667" s="481" t="s">
        <v>303</v>
      </c>
      <c r="C667" s="481"/>
      <c r="D667" s="481"/>
      <c r="E667" s="481"/>
      <c r="F667" s="481"/>
      <c r="G667" s="481"/>
      <c r="H667" s="167" t="s">
        <v>37</v>
      </c>
      <c r="I667" s="167"/>
      <c r="J667" s="77"/>
      <c r="K667" s="77"/>
      <c r="L667" s="77"/>
      <c r="M667" s="77"/>
      <c r="N667" s="109" t="s">
        <v>265</v>
      </c>
    </row>
    <row r="668" spans="1:14" ht="15.75" x14ac:dyDescent="0.25">
      <c r="A668" s="59"/>
      <c r="B668" s="474" t="s">
        <v>301</v>
      </c>
      <c r="C668" s="474"/>
      <c r="D668" s="474"/>
      <c r="E668" s="474"/>
      <c r="F668" s="474"/>
      <c r="G668" s="474"/>
      <c r="H668" s="77"/>
      <c r="I668" s="77"/>
      <c r="J668" s="77"/>
      <c r="K668" s="77"/>
      <c r="L668" s="77"/>
      <c r="M668" s="77"/>
      <c r="N668" s="109">
        <v>9</v>
      </c>
    </row>
    <row r="669" spans="1:14" ht="15.75" x14ac:dyDescent="0.25">
      <c r="A669" s="482"/>
      <c r="B669" s="482"/>
      <c r="C669" s="482"/>
      <c r="D669" s="482"/>
      <c r="E669" s="482"/>
      <c r="F669" s="482"/>
      <c r="G669" s="482"/>
      <c r="H669" s="482"/>
      <c r="I669" s="482"/>
      <c r="J669" s="482"/>
      <c r="K669" s="482"/>
      <c r="L669" s="482"/>
      <c r="M669" s="482"/>
      <c r="N669" s="482"/>
    </row>
    <row r="670" spans="1:14" ht="49.9" customHeight="1" x14ac:dyDescent="0.25">
      <c r="A670" s="167" t="s">
        <v>519</v>
      </c>
      <c r="B670" s="481" t="s">
        <v>443</v>
      </c>
      <c r="C670" s="481"/>
      <c r="D670" s="481"/>
      <c r="E670" s="481"/>
      <c r="F670" s="481"/>
      <c r="G670" s="481"/>
      <c r="H670" s="167" t="s">
        <v>32</v>
      </c>
      <c r="I670" s="167"/>
      <c r="J670" s="77"/>
      <c r="K670" s="77"/>
      <c r="L670" s="77"/>
      <c r="M670" s="77"/>
      <c r="N670" s="109" t="s">
        <v>265</v>
      </c>
    </row>
    <row r="671" spans="1:14" ht="15.75" x14ac:dyDescent="0.25">
      <c r="A671" s="59"/>
      <c r="B671" s="474" t="s">
        <v>301</v>
      </c>
      <c r="C671" s="474"/>
      <c r="D671" s="474"/>
      <c r="E671" s="474"/>
      <c r="F671" s="474"/>
      <c r="G671" s="474"/>
      <c r="H671" s="77"/>
      <c r="I671" s="77"/>
      <c r="J671" s="77"/>
      <c r="K671" s="77"/>
      <c r="L671" s="77"/>
      <c r="M671" s="77"/>
      <c r="N671" s="109">
        <v>50</v>
      </c>
    </row>
    <row r="672" spans="1:14" s="182" customFormat="1" ht="15.75" x14ac:dyDescent="0.25">
      <c r="A672" s="59"/>
      <c r="B672" s="167"/>
      <c r="C672" s="167"/>
      <c r="D672" s="167"/>
      <c r="E672" s="167"/>
      <c r="F672" s="167"/>
      <c r="G672" s="167"/>
      <c r="H672" s="77"/>
      <c r="I672" s="77"/>
      <c r="J672" s="77"/>
      <c r="K672" s="77"/>
      <c r="L672" s="77"/>
      <c r="M672" s="77"/>
      <c r="N672" s="109"/>
    </row>
    <row r="673" spans="1:14" s="182" customFormat="1" ht="67.150000000000006" customHeight="1" x14ac:dyDescent="0.25">
      <c r="A673" s="167" t="s">
        <v>520</v>
      </c>
      <c r="B673" s="481" t="s">
        <v>444</v>
      </c>
      <c r="C673" s="481"/>
      <c r="D673" s="481"/>
      <c r="E673" s="481"/>
      <c r="F673" s="481"/>
      <c r="G673" s="481"/>
      <c r="H673" s="167" t="s">
        <v>37</v>
      </c>
      <c r="I673" s="167"/>
      <c r="J673" s="77"/>
      <c r="K673" s="77"/>
      <c r="L673" s="77"/>
      <c r="M673" s="77"/>
      <c r="N673" s="109" t="s">
        <v>265</v>
      </c>
    </row>
    <row r="674" spans="1:14" s="182" customFormat="1" ht="15.75" x14ac:dyDescent="0.25">
      <c r="A674" s="59"/>
      <c r="B674" s="474" t="s">
        <v>301</v>
      </c>
      <c r="C674" s="474"/>
      <c r="D674" s="474"/>
      <c r="E674" s="474"/>
      <c r="F674" s="474"/>
      <c r="G674" s="474"/>
      <c r="H674" s="77"/>
      <c r="I674" s="77"/>
      <c r="J674" s="77"/>
      <c r="K674" s="77"/>
      <c r="L674" s="77"/>
      <c r="M674" s="77"/>
      <c r="N674" s="109">
        <v>10</v>
      </c>
    </row>
    <row r="675" spans="1:14" s="182" customFormat="1" ht="15.75" x14ac:dyDescent="0.25">
      <c r="A675" s="59"/>
      <c r="B675" s="167"/>
      <c r="C675" s="167"/>
      <c r="D675" s="167"/>
      <c r="E675" s="167"/>
      <c r="F675" s="167"/>
      <c r="G675" s="167"/>
      <c r="H675" s="77"/>
      <c r="I675" s="77"/>
      <c r="J675" s="77"/>
      <c r="K675" s="77"/>
      <c r="L675" s="77"/>
      <c r="M675" s="77"/>
      <c r="N675" s="109"/>
    </row>
    <row r="676" spans="1:14" s="182" customFormat="1" ht="68.45" customHeight="1" x14ac:dyDescent="0.25">
      <c r="A676" s="167" t="s">
        <v>521</v>
      </c>
      <c r="B676" s="481" t="s">
        <v>445</v>
      </c>
      <c r="C676" s="481"/>
      <c r="D676" s="481"/>
      <c r="E676" s="481"/>
      <c r="F676" s="481"/>
      <c r="G676" s="481"/>
      <c r="H676" s="167" t="s">
        <v>37</v>
      </c>
      <c r="I676" s="167"/>
      <c r="J676" s="77"/>
      <c r="K676" s="77"/>
      <c r="L676" s="77"/>
      <c r="M676" s="77"/>
      <c r="N676" s="109" t="s">
        <v>265</v>
      </c>
    </row>
    <row r="677" spans="1:14" s="182" customFormat="1" ht="15.75" x14ac:dyDescent="0.25">
      <c r="A677" s="167"/>
      <c r="B677" s="474" t="s">
        <v>301</v>
      </c>
      <c r="C677" s="474"/>
      <c r="D677" s="474"/>
      <c r="E677" s="474"/>
      <c r="F677" s="474"/>
      <c r="G677" s="474"/>
      <c r="H677" s="167"/>
      <c r="I677" s="167"/>
      <c r="J677" s="77"/>
      <c r="K677" s="77"/>
      <c r="L677" s="77"/>
      <c r="M677" s="77"/>
      <c r="N677" s="109">
        <v>8</v>
      </c>
    </row>
    <row r="678" spans="1:14" s="182" customFormat="1" ht="15.75" x14ac:dyDescent="0.25">
      <c r="A678" s="59"/>
      <c r="B678" s="167"/>
      <c r="C678" s="167"/>
      <c r="D678" s="167"/>
      <c r="E678" s="167"/>
      <c r="F678" s="167"/>
      <c r="G678" s="167"/>
      <c r="H678" s="77"/>
      <c r="I678" s="77"/>
      <c r="J678" s="77"/>
      <c r="K678" s="77"/>
      <c r="L678" s="77"/>
      <c r="M678" s="77"/>
      <c r="N678" s="109"/>
    </row>
    <row r="679" spans="1:14" s="182" customFormat="1" ht="63" customHeight="1" x14ac:dyDescent="0.25">
      <c r="A679" s="167" t="s">
        <v>522</v>
      </c>
      <c r="B679" s="481" t="s">
        <v>446</v>
      </c>
      <c r="C679" s="481"/>
      <c r="D679" s="481"/>
      <c r="E679" s="481"/>
      <c r="F679" s="481"/>
      <c r="G679" s="481"/>
      <c r="H679" s="167" t="s">
        <v>37</v>
      </c>
      <c r="I679" s="167"/>
      <c r="J679" s="77"/>
      <c r="K679" s="77"/>
      <c r="L679" s="77"/>
      <c r="M679" s="77"/>
      <c r="N679" s="109" t="s">
        <v>265</v>
      </c>
    </row>
    <row r="680" spans="1:14" s="182" customFormat="1" ht="15.75" x14ac:dyDescent="0.25">
      <c r="A680" s="167"/>
      <c r="B680" s="474" t="s">
        <v>301</v>
      </c>
      <c r="C680" s="474"/>
      <c r="D680" s="474"/>
      <c r="E680" s="474"/>
      <c r="F680" s="474"/>
      <c r="G680" s="474"/>
      <c r="H680" s="167"/>
      <c r="I680" s="167"/>
      <c r="J680" s="77"/>
      <c r="K680" s="77"/>
      <c r="L680" s="77"/>
      <c r="M680" s="77"/>
      <c r="N680" s="109">
        <v>4</v>
      </c>
    </row>
    <row r="681" spans="1:14" s="182" customFormat="1" ht="15.75" x14ac:dyDescent="0.25">
      <c r="A681" s="59"/>
      <c r="B681" s="167"/>
      <c r="C681" s="167"/>
      <c r="D681" s="167"/>
      <c r="E681" s="167"/>
      <c r="F681" s="167"/>
      <c r="G681" s="167"/>
      <c r="H681" s="77"/>
      <c r="I681" s="77"/>
      <c r="J681" s="77"/>
      <c r="K681" s="77"/>
      <c r="L681" s="77"/>
      <c r="M681" s="77"/>
      <c r="N681" s="109"/>
    </row>
    <row r="682" spans="1:14" s="182" customFormat="1" ht="66.599999999999994" customHeight="1" x14ac:dyDescent="0.25">
      <c r="A682" s="167" t="s">
        <v>523</v>
      </c>
      <c r="B682" s="481" t="s">
        <v>447</v>
      </c>
      <c r="C682" s="481"/>
      <c r="D682" s="481"/>
      <c r="E682" s="481"/>
      <c r="F682" s="481"/>
      <c r="G682" s="481"/>
      <c r="H682" s="167" t="s">
        <v>37</v>
      </c>
      <c r="I682" s="167"/>
      <c r="J682" s="77"/>
      <c r="K682" s="77"/>
      <c r="L682" s="77"/>
      <c r="M682" s="77"/>
      <c r="N682" s="109" t="s">
        <v>265</v>
      </c>
    </row>
    <row r="683" spans="1:14" s="182" customFormat="1" ht="15.75" x14ac:dyDescent="0.25">
      <c r="A683" s="167"/>
      <c r="B683" s="474" t="s">
        <v>301</v>
      </c>
      <c r="C683" s="474"/>
      <c r="D683" s="474"/>
      <c r="E683" s="474"/>
      <c r="F683" s="474"/>
      <c r="G683" s="474"/>
      <c r="H683" s="167"/>
      <c r="I683" s="167"/>
      <c r="J683" s="77"/>
      <c r="K683" s="77"/>
      <c r="L683" s="77"/>
      <c r="M683" s="77"/>
      <c r="N683" s="109">
        <v>1</v>
      </c>
    </row>
    <row r="684" spans="1:14" s="182" customFormat="1" ht="15.75" x14ac:dyDescent="0.25">
      <c r="A684" s="59"/>
      <c r="B684" s="167"/>
      <c r="C684" s="167"/>
      <c r="D684" s="167"/>
      <c r="E684" s="167"/>
      <c r="F684" s="167"/>
      <c r="G684" s="167"/>
      <c r="H684" s="77"/>
      <c r="I684" s="77"/>
      <c r="J684" s="77"/>
      <c r="K684" s="77"/>
      <c r="L684" s="77"/>
      <c r="M684" s="77"/>
      <c r="N684" s="109"/>
    </row>
    <row r="685" spans="1:14" s="182" customFormat="1" ht="15.75" x14ac:dyDescent="0.25">
      <c r="A685" s="167" t="s">
        <v>524</v>
      </c>
      <c r="B685" s="481" t="s">
        <v>98</v>
      </c>
      <c r="C685" s="481"/>
      <c r="D685" s="481"/>
      <c r="E685" s="481"/>
      <c r="F685" s="481"/>
      <c r="G685" s="481"/>
      <c r="H685" s="167" t="s">
        <v>37</v>
      </c>
      <c r="I685" s="167"/>
      <c r="J685" s="77"/>
      <c r="K685" s="77"/>
      <c r="L685" s="77"/>
      <c r="M685" s="77"/>
      <c r="N685" s="109" t="s">
        <v>265</v>
      </c>
    </row>
    <row r="686" spans="1:14" s="182" customFormat="1" ht="15.75" x14ac:dyDescent="0.25">
      <c r="A686" s="167"/>
      <c r="B686" s="474" t="s">
        <v>301</v>
      </c>
      <c r="C686" s="474"/>
      <c r="D686" s="474"/>
      <c r="E686" s="474"/>
      <c r="F686" s="474"/>
      <c r="G686" s="474"/>
      <c r="H686" s="167"/>
      <c r="I686" s="167"/>
      <c r="J686" s="77"/>
      <c r="K686" s="77"/>
      <c r="L686" s="77"/>
      <c r="M686" s="77"/>
      <c r="N686" s="109">
        <v>15</v>
      </c>
    </row>
    <row r="687" spans="1:14" s="182" customFormat="1" ht="15.75" x14ac:dyDescent="0.25">
      <c r="A687" s="59"/>
      <c r="B687" s="167"/>
      <c r="C687" s="167"/>
      <c r="D687" s="167"/>
      <c r="E687" s="167"/>
      <c r="F687" s="167"/>
      <c r="G687" s="167"/>
      <c r="H687" s="77"/>
      <c r="I687" s="77"/>
      <c r="J687" s="77"/>
      <c r="K687" s="77"/>
      <c r="L687" s="77"/>
      <c r="M687" s="77"/>
      <c r="N687" s="109"/>
    </row>
    <row r="688" spans="1:14" s="182" customFormat="1" ht="15.75" x14ac:dyDescent="0.25">
      <c r="A688" s="167" t="s">
        <v>525</v>
      </c>
      <c r="B688" s="481" t="s">
        <v>590</v>
      </c>
      <c r="C688" s="481"/>
      <c r="D688" s="481"/>
      <c r="E688" s="481"/>
      <c r="F688" s="481"/>
      <c r="G688" s="481"/>
      <c r="H688" s="167" t="s">
        <v>37</v>
      </c>
      <c r="I688" s="167"/>
      <c r="J688" s="77"/>
      <c r="K688" s="77"/>
      <c r="L688" s="77"/>
      <c r="M688" s="77"/>
      <c r="N688" s="109" t="s">
        <v>265</v>
      </c>
    </row>
    <row r="689" spans="1:14" s="182" customFormat="1" ht="15.75" x14ac:dyDescent="0.25">
      <c r="A689" s="167"/>
      <c r="B689" s="527" t="s">
        <v>216</v>
      </c>
      <c r="C689" s="527"/>
      <c r="D689" s="527"/>
      <c r="E689" s="527"/>
      <c r="F689" s="527"/>
      <c r="G689" s="527"/>
      <c r="H689" s="167"/>
      <c r="I689" s="167"/>
      <c r="J689" s="77"/>
      <c r="K689" s="77"/>
      <c r="L689" s="77"/>
      <c r="M689" s="77"/>
      <c r="N689" s="109">
        <v>5</v>
      </c>
    </row>
    <row r="690" spans="1:14" s="182" customFormat="1" ht="15.75" x14ac:dyDescent="0.25">
      <c r="A690" s="59"/>
      <c r="B690" s="167"/>
      <c r="C690" s="167"/>
      <c r="D690" s="167"/>
      <c r="E690" s="167"/>
      <c r="F690" s="167"/>
      <c r="G690" s="167"/>
      <c r="H690" s="77"/>
      <c r="I690" s="77"/>
      <c r="J690" s="77"/>
      <c r="K690" s="77"/>
      <c r="L690" s="77"/>
      <c r="M690" s="77"/>
      <c r="N690" s="109"/>
    </row>
    <row r="691" spans="1:14" s="182" customFormat="1" ht="89.45" customHeight="1" x14ac:dyDescent="0.25">
      <c r="A691" s="167" t="s">
        <v>613</v>
      </c>
      <c r="B691" s="481" t="s">
        <v>707</v>
      </c>
      <c r="C691" s="481"/>
      <c r="D691" s="481"/>
      <c r="E691" s="481"/>
      <c r="F691" s="481"/>
      <c r="G691" s="481"/>
      <c r="H691" s="167" t="s">
        <v>37</v>
      </c>
      <c r="I691" s="167"/>
      <c r="J691" s="77"/>
      <c r="K691" s="77"/>
      <c r="L691" s="77"/>
      <c r="M691" s="77"/>
      <c r="N691" s="109" t="s">
        <v>265</v>
      </c>
    </row>
    <row r="692" spans="1:14" s="182" customFormat="1" ht="15.75" x14ac:dyDescent="0.25">
      <c r="A692" s="59"/>
      <c r="B692" s="474" t="s">
        <v>301</v>
      </c>
      <c r="C692" s="474"/>
      <c r="D692" s="474"/>
      <c r="E692" s="474"/>
      <c r="F692" s="474"/>
      <c r="G692" s="474"/>
      <c r="H692" s="77"/>
      <c r="I692" s="77"/>
      <c r="J692" s="77"/>
      <c r="K692" s="77"/>
      <c r="L692" s="77"/>
      <c r="M692" s="77"/>
      <c r="N692" s="109">
        <v>20</v>
      </c>
    </row>
    <row r="693" spans="1:14" ht="15.75" x14ac:dyDescent="0.25">
      <c r="A693" s="482"/>
      <c r="B693" s="482"/>
      <c r="C693" s="482"/>
      <c r="D693" s="482"/>
      <c r="E693" s="482"/>
      <c r="F693" s="482"/>
      <c r="G693" s="482"/>
      <c r="H693" s="482"/>
      <c r="I693" s="482"/>
      <c r="J693" s="482"/>
      <c r="K693" s="482"/>
      <c r="L693" s="482"/>
      <c r="M693" s="482"/>
      <c r="N693" s="482"/>
    </row>
    <row r="694" spans="1:14" ht="103.9" customHeight="1" x14ac:dyDescent="0.25">
      <c r="A694" s="167" t="s">
        <v>614</v>
      </c>
      <c r="B694" s="481" t="s">
        <v>708</v>
      </c>
      <c r="C694" s="481"/>
      <c r="D694" s="481"/>
      <c r="E694" s="481"/>
      <c r="F694" s="481"/>
      <c r="G694" s="481"/>
      <c r="H694" s="167" t="s">
        <v>37</v>
      </c>
      <c r="I694" s="167"/>
      <c r="J694" s="77"/>
      <c r="K694" s="77"/>
      <c r="L694" s="77"/>
      <c r="M694" s="77"/>
      <c r="N694" s="109" t="s">
        <v>265</v>
      </c>
    </row>
    <row r="695" spans="1:14" ht="15.75" x14ac:dyDescent="0.25">
      <c r="A695" s="59"/>
      <c r="B695" s="474" t="s">
        <v>301</v>
      </c>
      <c r="C695" s="474"/>
      <c r="D695" s="474"/>
      <c r="E695" s="474"/>
      <c r="F695" s="474"/>
      <c r="G695" s="474"/>
      <c r="H695" s="77"/>
      <c r="I695" s="77"/>
      <c r="J695" s="77"/>
      <c r="K695" s="77"/>
      <c r="L695" s="77"/>
      <c r="M695" s="77"/>
      <c r="N695" s="109">
        <v>49</v>
      </c>
    </row>
    <row r="696" spans="1:14" ht="15.75" x14ac:dyDescent="0.25">
      <c r="A696" s="244"/>
      <c r="B696" s="244"/>
      <c r="C696" s="244"/>
      <c r="D696" s="244"/>
      <c r="E696" s="244"/>
      <c r="F696" s="244"/>
      <c r="G696" s="244"/>
      <c r="H696" s="244"/>
      <c r="I696" s="244"/>
      <c r="J696" s="244"/>
      <c r="K696" s="244"/>
      <c r="L696" s="244"/>
      <c r="M696" s="244"/>
      <c r="N696" s="244"/>
    </row>
    <row r="697" spans="1:14" ht="31.15" customHeight="1" x14ac:dyDescent="0.25">
      <c r="A697" s="167" t="s">
        <v>615</v>
      </c>
      <c r="B697" s="481" t="s">
        <v>610</v>
      </c>
      <c r="C697" s="481"/>
      <c r="D697" s="481"/>
      <c r="E697" s="481"/>
      <c r="F697" s="481"/>
      <c r="G697" s="481"/>
      <c r="H697" s="167" t="s">
        <v>37</v>
      </c>
      <c r="I697" s="167"/>
      <c r="J697" s="77"/>
      <c r="K697" s="77"/>
      <c r="L697" s="77"/>
      <c r="M697" s="77"/>
      <c r="N697" s="109" t="s">
        <v>265</v>
      </c>
    </row>
    <row r="698" spans="1:14" s="182" customFormat="1" ht="15.75" x14ac:dyDescent="0.25">
      <c r="A698" s="167"/>
      <c r="B698" s="527" t="s">
        <v>471</v>
      </c>
      <c r="C698" s="527"/>
      <c r="D698" s="527"/>
      <c r="E698" s="527"/>
      <c r="F698" s="527"/>
      <c r="G698" s="527"/>
      <c r="H698" s="167"/>
      <c r="I698" s="167"/>
      <c r="J698" s="77"/>
      <c r="K698" s="77"/>
      <c r="L698" s="77"/>
      <c r="M698" s="77"/>
      <c r="N698" s="109">
        <v>5</v>
      </c>
    </row>
    <row r="699" spans="1:14" s="182" customFormat="1" ht="15.75" x14ac:dyDescent="0.25">
      <c r="A699" s="474"/>
      <c r="B699" s="474"/>
      <c r="C699" s="474"/>
      <c r="D699" s="474"/>
      <c r="E699" s="474"/>
      <c r="F699" s="474"/>
      <c r="G699" s="474"/>
      <c r="H699" s="474"/>
      <c r="I699" s="474"/>
      <c r="J699" s="474"/>
      <c r="K699" s="474"/>
      <c r="L699" s="474"/>
      <c r="M699" s="474"/>
      <c r="N699" s="474"/>
    </row>
    <row r="700" spans="1:14" s="182" customFormat="1" ht="15.75" x14ac:dyDescent="0.25">
      <c r="A700" s="167" t="s">
        <v>625</v>
      </c>
      <c r="B700" s="481" t="s">
        <v>611</v>
      </c>
      <c r="C700" s="481"/>
      <c r="D700" s="481"/>
      <c r="E700" s="481"/>
      <c r="F700" s="481"/>
      <c r="G700" s="481"/>
      <c r="H700" s="167" t="s">
        <v>37</v>
      </c>
      <c r="I700" s="167"/>
      <c r="J700" s="77"/>
      <c r="K700" s="77"/>
      <c r="L700" s="77"/>
      <c r="M700" s="77"/>
      <c r="N700" s="109" t="s">
        <v>265</v>
      </c>
    </row>
    <row r="701" spans="1:14" s="182" customFormat="1" ht="15.75" x14ac:dyDescent="0.25">
      <c r="A701" s="167"/>
      <c r="B701" s="527" t="s">
        <v>479</v>
      </c>
      <c r="C701" s="527"/>
      <c r="D701" s="527"/>
      <c r="E701" s="527"/>
      <c r="F701" s="527"/>
      <c r="G701" s="527"/>
      <c r="H701" s="167"/>
      <c r="I701" s="167"/>
      <c r="J701" s="77"/>
      <c r="K701" s="77"/>
      <c r="L701" s="77"/>
      <c r="M701" s="77"/>
      <c r="N701" s="109">
        <v>1</v>
      </c>
    </row>
    <row r="702" spans="1:14" s="182" customFormat="1" ht="15.75" x14ac:dyDescent="0.25">
      <c r="A702" s="474"/>
      <c r="B702" s="474"/>
      <c r="C702" s="474"/>
      <c r="D702" s="474"/>
      <c r="E702" s="474"/>
      <c r="F702" s="474"/>
      <c r="G702" s="474"/>
      <c r="H702" s="474"/>
      <c r="I702" s="474"/>
      <c r="J702" s="474"/>
      <c r="K702" s="474"/>
      <c r="L702" s="474"/>
      <c r="M702" s="474"/>
      <c r="N702" s="474"/>
    </row>
    <row r="703" spans="1:14" s="182" customFormat="1" ht="15.75" x14ac:dyDescent="0.25">
      <c r="A703" s="167" t="s">
        <v>626</v>
      </c>
      <c r="B703" s="481" t="s">
        <v>612</v>
      </c>
      <c r="C703" s="481"/>
      <c r="D703" s="481"/>
      <c r="E703" s="481"/>
      <c r="F703" s="481"/>
      <c r="G703" s="481"/>
      <c r="H703" s="167" t="s">
        <v>37</v>
      </c>
      <c r="I703" s="167"/>
      <c r="J703" s="77"/>
      <c r="K703" s="77"/>
      <c r="L703" s="77"/>
      <c r="M703" s="77"/>
      <c r="N703" s="109" t="s">
        <v>265</v>
      </c>
    </row>
    <row r="704" spans="1:14" ht="15.75" x14ac:dyDescent="0.25">
      <c r="A704" s="59"/>
      <c r="B704" s="527" t="s">
        <v>482</v>
      </c>
      <c r="C704" s="527"/>
      <c r="D704" s="527"/>
      <c r="E704" s="527"/>
      <c r="F704" s="527"/>
      <c r="G704" s="527"/>
      <c r="H704" s="77"/>
      <c r="I704" s="77"/>
      <c r="J704" s="77"/>
      <c r="K704" s="77"/>
      <c r="L704" s="77"/>
      <c r="M704" s="77"/>
      <c r="N704" s="109">
        <v>3</v>
      </c>
    </row>
    <row r="705" spans="1:14" ht="16.5" thickBot="1" x14ac:dyDescent="0.3">
      <c r="A705" s="642"/>
      <c r="B705" s="642"/>
      <c r="C705" s="642"/>
      <c r="D705" s="642"/>
      <c r="E705" s="642"/>
      <c r="F705" s="642"/>
      <c r="G705" s="642"/>
      <c r="H705" s="642"/>
      <c r="I705" s="642"/>
      <c r="J705" s="642"/>
      <c r="K705" s="642"/>
      <c r="L705" s="642"/>
      <c r="M705" s="642"/>
      <c r="N705" s="642"/>
    </row>
    <row r="706" spans="1:14" s="182" customFormat="1" ht="16.5" thickBot="1" x14ac:dyDescent="0.3">
      <c r="A706" s="316" t="s">
        <v>709</v>
      </c>
      <c r="B706" s="513" t="s">
        <v>156</v>
      </c>
      <c r="C706" s="513"/>
      <c r="D706" s="513"/>
      <c r="E706" s="513"/>
      <c r="F706" s="513"/>
      <c r="G706" s="513"/>
      <c r="H706" s="513"/>
      <c r="I706" s="513"/>
      <c r="J706" s="513"/>
      <c r="K706" s="513"/>
      <c r="L706" s="513"/>
      <c r="M706" s="513"/>
      <c r="N706" s="514"/>
    </row>
    <row r="707" spans="1:14" s="182" customFormat="1" ht="47.45" customHeight="1" x14ac:dyDescent="0.25">
      <c r="A707" s="308" t="s">
        <v>95</v>
      </c>
      <c r="B707" s="648" t="s">
        <v>157</v>
      </c>
      <c r="C707" s="649"/>
      <c r="D707" s="649"/>
      <c r="E707" s="649"/>
      <c r="F707" s="649"/>
      <c r="G707" s="650"/>
      <c r="H707" s="108" t="s">
        <v>37</v>
      </c>
      <c r="I707" s="493" t="s">
        <v>710</v>
      </c>
      <c r="J707" s="494"/>
      <c r="K707" s="494"/>
      <c r="L707" s="494"/>
      <c r="M707" s="633"/>
      <c r="N707" s="339" t="s">
        <v>265</v>
      </c>
    </row>
    <row r="708" spans="1:14" s="182" customFormat="1" ht="15.75" x14ac:dyDescent="0.25">
      <c r="A708" s="255"/>
      <c r="B708" s="255"/>
      <c r="C708" s="255"/>
      <c r="D708" s="255"/>
      <c r="E708" s="255"/>
      <c r="F708" s="255"/>
      <c r="G708" s="255"/>
      <c r="H708" s="255"/>
      <c r="I708" s="255"/>
      <c r="J708" s="255"/>
      <c r="K708" s="255"/>
      <c r="L708" s="255"/>
      <c r="M708" s="255"/>
      <c r="N708" s="59">
        <v>5</v>
      </c>
    </row>
    <row r="709" spans="1:14" s="182" customFormat="1" ht="15.6" customHeight="1" x14ac:dyDescent="0.25">
      <c r="A709" s="644"/>
      <c r="B709" s="645"/>
      <c r="C709" s="645"/>
      <c r="D709" s="645"/>
      <c r="E709" s="645"/>
      <c r="F709" s="645"/>
      <c r="G709" s="645"/>
      <c r="H709" s="645"/>
      <c r="I709" s="645"/>
      <c r="J709" s="645"/>
      <c r="K709" s="645"/>
      <c r="L709" s="645"/>
      <c r="M709" s="645"/>
      <c r="N709" s="646"/>
    </row>
    <row r="710" spans="1:14" s="182" customFormat="1" ht="33.6" customHeight="1" x14ac:dyDescent="0.25">
      <c r="A710" s="171" t="s">
        <v>96</v>
      </c>
      <c r="B710" s="651" t="s">
        <v>158</v>
      </c>
      <c r="C710" s="652"/>
      <c r="D710" s="652"/>
      <c r="E710" s="652"/>
      <c r="F710" s="652"/>
      <c r="G710" s="653"/>
      <c r="H710" s="167" t="s">
        <v>37</v>
      </c>
      <c r="I710" s="575" t="s">
        <v>710</v>
      </c>
      <c r="J710" s="576"/>
      <c r="K710" s="576"/>
      <c r="L710" s="576"/>
      <c r="M710" s="577"/>
      <c r="N710" s="109" t="s">
        <v>265</v>
      </c>
    </row>
    <row r="711" spans="1:14" s="182" customFormat="1" ht="15.75" x14ac:dyDescent="0.25">
      <c r="A711" s="133"/>
      <c r="B711" s="164"/>
      <c r="C711" s="164"/>
      <c r="D711" s="164"/>
      <c r="E711" s="164"/>
      <c r="F711" s="164"/>
      <c r="G711" s="164"/>
      <c r="H711" s="164"/>
      <c r="I711" s="173"/>
      <c r="J711" s="173"/>
      <c r="K711" s="173"/>
      <c r="L711" s="173"/>
      <c r="M711" s="256"/>
      <c r="N711" s="109">
        <v>13</v>
      </c>
    </row>
    <row r="712" spans="1:14" s="182" customFormat="1" ht="15.6" customHeight="1" x14ac:dyDescent="0.25">
      <c r="A712" s="647"/>
      <c r="B712" s="645"/>
      <c r="C712" s="645"/>
      <c r="D712" s="645"/>
      <c r="E712" s="645"/>
      <c r="F712" s="645"/>
      <c r="G712" s="645"/>
      <c r="H712" s="645"/>
      <c r="I712" s="645"/>
      <c r="J712" s="645"/>
      <c r="K712" s="645"/>
      <c r="L712" s="645"/>
      <c r="M712" s="645"/>
      <c r="N712" s="646"/>
    </row>
    <row r="713" spans="1:14" s="182" customFormat="1" ht="42" customHeight="1" x14ac:dyDescent="0.25">
      <c r="A713" s="258" t="s">
        <v>97</v>
      </c>
      <c r="B713" s="651" t="s">
        <v>711</v>
      </c>
      <c r="C713" s="652"/>
      <c r="D713" s="652"/>
      <c r="E713" s="652"/>
      <c r="F713" s="652"/>
      <c r="G713" s="653"/>
      <c r="H713" s="167" t="s">
        <v>37</v>
      </c>
      <c r="I713" s="575" t="s">
        <v>710</v>
      </c>
      <c r="J713" s="576"/>
      <c r="K713" s="576"/>
      <c r="L713" s="576"/>
      <c r="M713" s="659"/>
      <c r="N713" s="109" t="s">
        <v>265</v>
      </c>
    </row>
    <row r="714" spans="1:14" s="182" customFormat="1" ht="15.75" x14ac:dyDescent="0.25">
      <c r="A714" s="59"/>
      <c r="B714" s="59"/>
      <c r="C714" s="59"/>
      <c r="D714" s="59"/>
      <c r="E714" s="59"/>
      <c r="F714" s="59"/>
      <c r="G714" s="59"/>
      <c r="H714" s="59"/>
      <c r="I714" s="59"/>
      <c r="J714" s="59"/>
      <c r="K714" s="59"/>
      <c r="L714" s="59"/>
      <c r="M714" s="59"/>
      <c r="N714" s="59">
        <v>25</v>
      </c>
    </row>
    <row r="715" spans="1:14" s="182" customFormat="1" ht="16.5" thickBot="1" x14ac:dyDescent="0.3">
      <c r="A715" s="656"/>
      <c r="B715" s="657"/>
      <c r="C715" s="657"/>
      <c r="D715" s="657"/>
      <c r="E715" s="657"/>
      <c r="F715" s="657"/>
      <c r="G715" s="657"/>
      <c r="H715" s="657"/>
      <c r="I715" s="657"/>
      <c r="J715" s="657"/>
      <c r="K715" s="657"/>
      <c r="L715" s="657"/>
      <c r="M715" s="657"/>
      <c r="N715" s="658"/>
    </row>
    <row r="716" spans="1:14" s="182" customFormat="1" ht="16.5" thickBot="1" x14ac:dyDescent="0.3">
      <c r="A716" s="316" t="s">
        <v>712</v>
      </c>
      <c r="B716" s="513" t="s">
        <v>159</v>
      </c>
      <c r="C716" s="513"/>
      <c r="D716" s="513"/>
      <c r="E716" s="513"/>
      <c r="F716" s="513"/>
      <c r="G716" s="513"/>
      <c r="H716" s="513"/>
      <c r="I716" s="513"/>
      <c r="J716" s="513"/>
      <c r="K716" s="513"/>
      <c r="L716" s="513"/>
      <c r="M716" s="513"/>
      <c r="N716" s="514"/>
    </row>
    <row r="717" spans="1:14" s="182" customFormat="1" ht="15.75" x14ac:dyDescent="0.25">
      <c r="A717" s="81" t="s">
        <v>102</v>
      </c>
      <c r="B717" s="660" t="s">
        <v>448</v>
      </c>
      <c r="C717" s="660"/>
      <c r="D717" s="660"/>
      <c r="E717" s="660"/>
      <c r="F717" s="660"/>
      <c r="G717" s="660"/>
      <c r="H717" s="340" t="s">
        <v>449</v>
      </c>
      <c r="I717" s="654" t="s">
        <v>713</v>
      </c>
      <c r="J717" s="654"/>
      <c r="K717" s="654"/>
      <c r="L717" s="654"/>
      <c r="M717" s="654"/>
      <c r="N717" s="339" t="s">
        <v>265</v>
      </c>
    </row>
    <row r="718" spans="1:14" s="182" customFormat="1" ht="15.75" x14ac:dyDescent="0.25">
      <c r="A718" s="57"/>
      <c r="B718" s="257"/>
      <c r="C718" s="257"/>
      <c r="D718" s="257"/>
      <c r="E718" s="257"/>
      <c r="F718" s="257"/>
      <c r="G718" s="257"/>
      <c r="H718" s="147"/>
      <c r="I718" s="59"/>
      <c r="J718" s="59"/>
      <c r="K718" s="59"/>
      <c r="L718" s="59"/>
      <c r="M718" s="59"/>
      <c r="N718" s="59">
        <v>8</v>
      </c>
    </row>
    <row r="719" spans="1:14" s="182" customFormat="1" ht="15.75" x14ac:dyDescent="0.25">
      <c r="A719" s="655"/>
      <c r="B719" s="655"/>
      <c r="C719" s="655"/>
      <c r="D719" s="655"/>
      <c r="E719" s="655"/>
      <c r="F719" s="655"/>
      <c r="G719" s="655"/>
      <c r="H719" s="655"/>
      <c r="I719" s="655"/>
      <c r="J719" s="655"/>
      <c r="K719" s="655"/>
      <c r="L719" s="655"/>
      <c r="M719" s="655"/>
      <c r="N719" s="655"/>
    </row>
    <row r="720" spans="1:14" s="182" customFormat="1" ht="15.75" x14ac:dyDescent="0.25">
      <c r="A720" s="57" t="s">
        <v>103</v>
      </c>
      <c r="B720" s="643" t="s">
        <v>160</v>
      </c>
      <c r="C720" s="643"/>
      <c r="D720" s="643"/>
      <c r="E720" s="643"/>
      <c r="F720" s="643"/>
      <c r="G720" s="643"/>
      <c r="H720" s="147" t="s">
        <v>449</v>
      </c>
      <c r="I720" s="655" t="s">
        <v>713</v>
      </c>
      <c r="J720" s="655"/>
      <c r="K720" s="655"/>
      <c r="L720" s="655"/>
      <c r="M720" s="655"/>
      <c r="N720" s="109" t="s">
        <v>265</v>
      </c>
    </row>
    <row r="721" spans="1:14" s="182" customFormat="1" ht="15.75" x14ac:dyDescent="0.25">
      <c r="A721" s="57"/>
      <c r="B721" s="257"/>
      <c r="C721" s="257"/>
      <c r="D721" s="257"/>
      <c r="E721" s="257"/>
      <c r="F721" s="257"/>
      <c r="G721" s="257"/>
      <c r="H721" s="147"/>
      <c r="I721" s="57"/>
      <c r="J721" s="57"/>
      <c r="K721" s="57"/>
      <c r="L721" s="57"/>
      <c r="M721" s="57"/>
      <c r="N721" s="109">
        <v>12</v>
      </c>
    </row>
    <row r="722" spans="1:14" s="182" customFormat="1" ht="15.75" x14ac:dyDescent="0.25">
      <c r="A722" s="655"/>
      <c r="B722" s="655"/>
      <c r="C722" s="655"/>
      <c r="D722" s="655"/>
      <c r="E722" s="655"/>
      <c r="F722" s="655"/>
      <c r="G722" s="655"/>
      <c r="H722" s="655"/>
      <c r="I722" s="655"/>
      <c r="J722" s="655"/>
      <c r="K722" s="655"/>
      <c r="L722" s="655"/>
      <c r="M722" s="655"/>
      <c r="N722" s="655"/>
    </row>
    <row r="723" spans="1:14" s="182" customFormat="1" ht="15.75" x14ac:dyDescent="0.25">
      <c r="A723" s="57" t="s">
        <v>104</v>
      </c>
      <c r="B723" s="643" t="s">
        <v>450</v>
      </c>
      <c r="C723" s="643"/>
      <c r="D723" s="643"/>
      <c r="E723" s="643"/>
      <c r="F723" s="643"/>
      <c r="G723" s="643"/>
      <c r="H723" s="147" t="s">
        <v>449</v>
      </c>
      <c r="I723" s="655" t="s">
        <v>713</v>
      </c>
      <c r="J723" s="655"/>
      <c r="K723" s="655"/>
      <c r="L723" s="655"/>
      <c r="M723" s="655"/>
      <c r="N723" s="109" t="s">
        <v>265</v>
      </c>
    </row>
    <row r="724" spans="1:14" s="182" customFormat="1" ht="15.75" x14ac:dyDescent="0.25">
      <c r="A724" s="57"/>
      <c r="B724" s="257"/>
      <c r="C724" s="257"/>
      <c r="D724" s="257"/>
      <c r="E724" s="257"/>
      <c r="F724" s="257"/>
      <c r="G724" s="257"/>
      <c r="H724" s="147"/>
      <c r="I724" s="57"/>
      <c r="J724" s="57"/>
      <c r="K724" s="57"/>
      <c r="L724" s="57"/>
      <c r="M724" s="57"/>
      <c r="N724" s="109">
        <v>3</v>
      </c>
    </row>
    <row r="725" spans="1:14" s="182" customFormat="1" ht="15.75" x14ac:dyDescent="0.25">
      <c r="A725" s="655"/>
      <c r="B725" s="655"/>
      <c r="C725" s="655"/>
      <c r="D725" s="655"/>
      <c r="E725" s="655"/>
      <c r="F725" s="655"/>
      <c r="G725" s="655"/>
      <c r="H725" s="655"/>
      <c r="I725" s="655"/>
      <c r="J725" s="655"/>
      <c r="K725" s="655"/>
      <c r="L725" s="655"/>
      <c r="M725" s="655"/>
      <c r="N725" s="655"/>
    </row>
    <row r="726" spans="1:14" s="182" customFormat="1" ht="15.75" x14ac:dyDescent="0.25">
      <c r="A726" s="57" t="s">
        <v>124</v>
      </c>
      <c r="B726" s="643" t="s">
        <v>161</v>
      </c>
      <c r="C726" s="643"/>
      <c r="D726" s="643"/>
      <c r="E726" s="643"/>
      <c r="F726" s="643"/>
      <c r="G726" s="643"/>
      <c r="H726" s="147" t="s">
        <v>32</v>
      </c>
      <c r="I726" s="655" t="s">
        <v>713</v>
      </c>
      <c r="J726" s="655"/>
      <c r="K726" s="655"/>
      <c r="L726" s="655"/>
      <c r="M726" s="655"/>
      <c r="N726" s="109" t="s">
        <v>265</v>
      </c>
    </row>
    <row r="727" spans="1:14" s="182" customFormat="1" ht="15.75" x14ac:dyDescent="0.25">
      <c r="A727" s="57"/>
      <c r="B727" s="257"/>
      <c r="C727" s="257"/>
      <c r="D727" s="257"/>
      <c r="E727" s="257"/>
      <c r="F727" s="257"/>
      <c r="G727" s="257"/>
      <c r="H727" s="147"/>
      <c r="I727" s="57"/>
      <c r="J727" s="57"/>
      <c r="K727" s="57"/>
      <c r="L727" s="57"/>
      <c r="M727" s="57"/>
      <c r="N727" s="109">
        <v>150</v>
      </c>
    </row>
    <row r="728" spans="1:14" s="182" customFormat="1" ht="15.75" x14ac:dyDescent="0.25">
      <c r="A728" s="655"/>
      <c r="B728" s="655"/>
      <c r="C728" s="655"/>
      <c r="D728" s="655"/>
      <c r="E728" s="655"/>
      <c r="F728" s="655"/>
      <c r="G728" s="655"/>
      <c r="H728" s="655"/>
      <c r="I728" s="655"/>
      <c r="J728" s="655"/>
      <c r="K728" s="655"/>
      <c r="L728" s="655"/>
      <c r="M728" s="655"/>
      <c r="N728" s="655"/>
    </row>
    <row r="729" spans="1:14" s="182" customFormat="1" ht="15.75" x14ac:dyDescent="0.25">
      <c r="A729" s="57" t="s">
        <v>137</v>
      </c>
      <c r="B729" s="643" t="s">
        <v>451</v>
      </c>
      <c r="C729" s="643"/>
      <c r="D729" s="643"/>
      <c r="E729" s="643"/>
      <c r="F729" s="643"/>
      <c r="G729" s="643"/>
      <c r="H729" s="147" t="s">
        <v>449</v>
      </c>
      <c r="I729" s="655" t="s">
        <v>713</v>
      </c>
      <c r="J729" s="655"/>
      <c r="K729" s="655"/>
      <c r="L729" s="655"/>
      <c r="M729" s="655"/>
      <c r="N729" s="109" t="s">
        <v>265</v>
      </c>
    </row>
    <row r="730" spans="1:14" s="182" customFormat="1" ht="15.75" x14ac:dyDescent="0.25">
      <c r="A730" s="57"/>
      <c r="B730" s="257"/>
      <c r="C730" s="257"/>
      <c r="D730" s="257"/>
      <c r="E730" s="257"/>
      <c r="F730" s="257"/>
      <c r="G730" s="257"/>
      <c r="H730" s="147"/>
      <c r="I730" s="57"/>
      <c r="J730" s="57"/>
      <c r="K730" s="57"/>
      <c r="L730" s="57"/>
      <c r="M730" s="57"/>
      <c r="N730" s="109">
        <v>1</v>
      </c>
    </row>
    <row r="731" spans="1:14" s="182" customFormat="1" ht="15.75" x14ac:dyDescent="0.25">
      <c r="A731" s="655"/>
      <c r="B731" s="655"/>
      <c r="C731" s="655"/>
      <c r="D731" s="655"/>
      <c r="E731" s="655"/>
      <c r="F731" s="655"/>
      <c r="G731" s="655"/>
      <c r="H731" s="655"/>
      <c r="I731" s="655"/>
      <c r="J731" s="655"/>
      <c r="K731" s="655"/>
      <c r="L731" s="655"/>
      <c r="M731" s="655"/>
      <c r="N731" s="655"/>
    </row>
    <row r="732" spans="1:14" s="182" customFormat="1" ht="15.75" x14ac:dyDescent="0.25">
      <c r="A732" s="57" t="s">
        <v>138</v>
      </c>
      <c r="B732" s="643" t="s">
        <v>452</v>
      </c>
      <c r="C732" s="643"/>
      <c r="D732" s="643"/>
      <c r="E732" s="643"/>
      <c r="F732" s="643"/>
      <c r="G732" s="643"/>
      <c r="H732" s="147" t="s">
        <v>32</v>
      </c>
      <c r="I732" s="655" t="s">
        <v>713</v>
      </c>
      <c r="J732" s="655"/>
      <c r="K732" s="655"/>
      <c r="L732" s="655"/>
      <c r="M732" s="655"/>
      <c r="N732" s="109" t="s">
        <v>265</v>
      </c>
    </row>
    <row r="733" spans="1:14" s="182" customFormat="1" ht="15.75" x14ac:dyDescent="0.25">
      <c r="A733" s="57"/>
      <c r="B733" s="257"/>
      <c r="C733" s="257"/>
      <c r="D733" s="257"/>
      <c r="E733" s="257"/>
      <c r="F733" s="257"/>
      <c r="G733" s="257"/>
      <c r="H733" s="147"/>
      <c r="I733" s="57"/>
      <c r="J733" s="57"/>
      <c r="K733" s="57"/>
      <c r="L733" s="57"/>
      <c r="M733" s="57"/>
      <c r="N733" s="109">
        <v>190</v>
      </c>
    </row>
    <row r="734" spans="1:14" s="182" customFormat="1" ht="15.75" x14ac:dyDescent="0.25">
      <c r="A734" s="655"/>
      <c r="B734" s="655"/>
      <c r="C734" s="655"/>
      <c r="D734" s="655"/>
      <c r="E734" s="655"/>
      <c r="F734" s="655"/>
      <c r="G734" s="655"/>
      <c r="H734" s="655"/>
      <c r="I734" s="655"/>
      <c r="J734" s="655"/>
      <c r="K734" s="655"/>
      <c r="L734" s="655"/>
      <c r="M734" s="655"/>
      <c r="N734" s="655"/>
    </row>
    <row r="735" spans="1:14" s="182" customFormat="1" ht="15.75" x14ac:dyDescent="0.25">
      <c r="A735" s="57" t="s">
        <v>139</v>
      </c>
      <c r="B735" s="643" t="s">
        <v>453</v>
      </c>
      <c r="C735" s="643"/>
      <c r="D735" s="643"/>
      <c r="E735" s="643"/>
      <c r="F735" s="643"/>
      <c r="G735" s="643"/>
      <c r="H735" s="147" t="s">
        <v>449</v>
      </c>
      <c r="I735" s="655" t="s">
        <v>713</v>
      </c>
      <c r="J735" s="655"/>
      <c r="K735" s="655"/>
      <c r="L735" s="655"/>
      <c r="M735" s="655"/>
      <c r="N735" s="109" t="s">
        <v>265</v>
      </c>
    </row>
    <row r="736" spans="1:14" s="182" customFormat="1" ht="15.75" x14ac:dyDescent="0.25">
      <c r="A736" s="57"/>
      <c r="B736" s="257"/>
      <c r="C736" s="257"/>
      <c r="D736" s="257"/>
      <c r="E736" s="257"/>
      <c r="F736" s="257"/>
      <c r="G736" s="257"/>
      <c r="H736" s="147"/>
      <c r="I736" s="57"/>
      <c r="J736" s="57"/>
      <c r="K736" s="57"/>
      <c r="L736" s="57"/>
      <c r="M736" s="57"/>
      <c r="N736" s="109">
        <v>20</v>
      </c>
    </row>
    <row r="737" spans="1:14" s="182" customFormat="1" ht="15.75" x14ac:dyDescent="0.25">
      <c r="A737" s="655"/>
      <c r="B737" s="655"/>
      <c r="C737" s="655"/>
      <c r="D737" s="655"/>
      <c r="E737" s="655"/>
      <c r="F737" s="655"/>
      <c r="G737" s="655"/>
      <c r="H737" s="655"/>
      <c r="I737" s="655"/>
      <c r="J737" s="655"/>
      <c r="K737" s="655"/>
      <c r="L737" s="655"/>
      <c r="M737" s="655"/>
      <c r="N737" s="655"/>
    </row>
    <row r="738" spans="1:14" s="182" customFormat="1" ht="15.75" x14ac:dyDescent="0.25">
      <c r="A738" s="57" t="s">
        <v>176</v>
      </c>
      <c r="B738" s="643" t="s">
        <v>454</v>
      </c>
      <c r="C738" s="643"/>
      <c r="D738" s="643"/>
      <c r="E738" s="643"/>
      <c r="F738" s="643"/>
      <c r="G738" s="643"/>
      <c r="H738" s="147" t="s">
        <v>449</v>
      </c>
      <c r="I738" s="655" t="s">
        <v>713</v>
      </c>
      <c r="J738" s="655"/>
      <c r="K738" s="655"/>
      <c r="L738" s="655"/>
      <c r="M738" s="655"/>
      <c r="N738" s="109" t="s">
        <v>265</v>
      </c>
    </row>
    <row r="739" spans="1:14" s="182" customFormat="1" ht="15.75" x14ac:dyDescent="0.25">
      <c r="A739" s="59"/>
      <c r="B739" s="59"/>
      <c r="C739" s="59"/>
      <c r="D739" s="59"/>
      <c r="E739" s="59"/>
      <c r="F739" s="59"/>
      <c r="G739" s="59"/>
      <c r="H739" s="59"/>
      <c r="I739" s="59"/>
      <c r="J739" s="59"/>
      <c r="K739" s="59"/>
      <c r="L739" s="59"/>
      <c r="M739" s="59"/>
      <c r="N739" s="59">
        <v>16</v>
      </c>
    </row>
    <row r="740" spans="1:14" s="182" customFormat="1" ht="16.5" thickBot="1" x14ac:dyDescent="0.3">
      <c r="A740" s="656"/>
      <c r="B740" s="657"/>
      <c r="C740" s="657"/>
      <c r="D740" s="657"/>
      <c r="E740" s="657"/>
      <c r="F740" s="657"/>
      <c r="G740" s="657"/>
      <c r="H740" s="657"/>
      <c r="I740" s="657"/>
      <c r="J740" s="657"/>
      <c r="K740" s="657"/>
      <c r="L740" s="657"/>
      <c r="M740" s="657"/>
      <c r="N740" s="658"/>
    </row>
    <row r="741" spans="1:14" s="182" customFormat="1" ht="16.5" thickBot="1" x14ac:dyDescent="0.3">
      <c r="A741" s="316" t="s">
        <v>714</v>
      </c>
      <c r="B741" s="513" t="s">
        <v>235</v>
      </c>
      <c r="C741" s="513"/>
      <c r="D741" s="513"/>
      <c r="E741" s="513"/>
      <c r="F741" s="513"/>
      <c r="G741" s="513"/>
      <c r="H741" s="513"/>
      <c r="I741" s="513"/>
      <c r="J741" s="513"/>
      <c r="K741" s="513"/>
      <c r="L741" s="513"/>
      <c r="M741" s="513"/>
      <c r="N741" s="514"/>
    </row>
    <row r="742" spans="1:14" s="182" customFormat="1" ht="15.75" x14ac:dyDescent="0.25">
      <c r="A742" s="81" t="s">
        <v>178</v>
      </c>
      <c r="B742" s="660" t="s">
        <v>455</v>
      </c>
      <c r="C742" s="661"/>
      <c r="D742" s="661"/>
      <c r="E742" s="661"/>
      <c r="F742" s="661"/>
      <c r="G742" s="661"/>
      <c r="H742" s="108" t="s">
        <v>449</v>
      </c>
      <c r="I742" s="174"/>
      <c r="J742" s="174"/>
      <c r="K742" s="174"/>
      <c r="L742" s="174"/>
      <c r="M742" s="174"/>
      <c r="N742" s="339" t="s">
        <v>265</v>
      </c>
    </row>
    <row r="743" spans="1:14" s="182" customFormat="1" ht="15.75" x14ac:dyDescent="0.25">
      <c r="A743" s="57"/>
      <c r="B743" s="257"/>
      <c r="C743" s="259"/>
      <c r="D743" s="259"/>
      <c r="E743" s="259"/>
      <c r="F743" s="259"/>
      <c r="G743" s="259"/>
      <c r="H743" s="167"/>
      <c r="I743" s="59"/>
      <c r="J743" s="59"/>
      <c r="K743" s="59"/>
      <c r="L743" s="59"/>
      <c r="M743" s="59"/>
      <c r="N743" s="109">
        <v>2</v>
      </c>
    </row>
    <row r="744" spans="1:14" s="182" customFormat="1" ht="15.75" x14ac:dyDescent="0.25">
      <c r="A744" s="655"/>
      <c r="B744" s="655"/>
      <c r="C744" s="655"/>
      <c r="D744" s="655"/>
      <c r="E744" s="655"/>
      <c r="F744" s="655"/>
      <c r="G744" s="655"/>
      <c r="H744" s="655"/>
      <c r="I744" s="655"/>
      <c r="J744" s="655"/>
      <c r="K744" s="655"/>
      <c r="L744" s="655"/>
      <c r="M744" s="655"/>
      <c r="N744" s="655"/>
    </row>
    <row r="745" spans="1:14" s="182" customFormat="1" ht="15.75" x14ac:dyDescent="0.25">
      <c r="A745" s="57" t="s">
        <v>179</v>
      </c>
      <c r="B745" s="481" t="s">
        <v>226</v>
      </c>
      <c r="C745" s="481"/>
      <c r="D745" s="481"/>
      <c r="E745" s="481"/>
      <c r="F745" s="481"/>
      <c r="G745" s="481"/>
      <c r="H745" s="167" t="s">
        <v>32</v>
      </c>
      <c r="I745" s="59"/>
      <c r="J745" s="59"/>
      <c r="K745" s="59"/>
      <c r="L745" s="59"/>
      <c r="M745" s="59"/>
      <c r="N745" s="109" t="s">
        <v>265</v>
      </c>
    </row>
    <row r="746" spans="1:14" s="182" customFormat="1" ht="15.75" x14ac:dyDescent="0.25">
      <c r="A746" s="57"/>
      <c r="B746" s="175"/>
      <c r="C746" s="175"/>
      <c r="D746" s="175"/>
      <c r="E746" s="175"/>
      <c r="F746" s="175"/>
      <c r="G746" s="175"/>
      <c r="H746" s="167"/>
      <c r="I746" s="59"/>
      <c r="J746" s="59"/>
      <c r="K746" s="59"/>
      <c r="L746" s="59"/>
      <c r="M746" s="59"/>
      <c r="N746" s="109">
        <v>40</v>
      </c>
    </row>
    <row r="747" spans="1:14" s="182" customFormat="1" ht="15.75" x14ac:dyDescent="0.25">
      <c r="A747" s="655"/>
      <c r="B747" s="655"/>
      <c r="C747" s="655"/>
      <c r="D747" s="655"/>
      <c r="E747" s="655"/>
      <c r="F747" s="655"/>
      <c r="G747" s="655"/>
      <c r="H747" s="655"/>
      <c r="I747" s="655"/>
      <c r="J747" s="655"/>
      <c r="K747" s="655"/>
      <c r="L747" s="655"/>
      <c r="M747" s="655"/>
      <c r="N747" s="655"/>
    </row>
    <row r="748" spans="1:14" s="182" customFormat="1" ht="15.75" x14ac:dyDescent="0.25">
      <c r="A748" s="57" t="s">
        <v>180</v>
      </c>
      <c r="B748" s="481" t="s">
        <v>227</v>
      </c>
      <c r="C748" s="481"/>
      <c r="D748" s="481"/>
      <c r="E748" s="481"/>
      <c r="F748" s="481"/>
      <c r="G748" s="481"/>
      <c r="H748" s="167" t="s">
        <v>449</v>
      </c>
      <c r="I748" s="59"/>
      <c r="J748" s="59"/>
      <c r="K748" s="59"/>
      <c r="L748" s="59"/>
      <c r="M748" s="59"/>
      <c r="N748" s="109" t="s">
        <v>265</v>
      </c>
    </row>
    <row r="749" spans="1:14" s="182" customFormat="1" ht="15.75" x14ac:dyDescent="0.25">
      <c r="A749" s="57"/>
      <c r="B749" s="175"/>
      <c r="C749" s="175"/>
      <c r="D749" s="175"/>
      <c r="E749" s="175"/>
      <c r="F749" s="175"/>
      <c r="G749" s="175"/>
      <c r="H749" s="167"/>
      <c r="I749" s="59"/>
      <c r="J749" s="59"/>
      <c r="K749" s="59"/>
      <c r="L749" s="59"/>
      <c r="M749" s="59"/>
      <c r="N749" s="109">
        <v>6</v>
      </c>
    </row>
    <row r="750" spans="1:14" s="182" customFormat="1" ht="15.75" x14ac:dyDescent="0.25">
      <c r="A750" s="655"/>
      <c r="B750" s="655"/>
      <c r="C750" s="655"/>
      <c r="D750" s="655"/>
      <c r="E750" s="655"/>
      <c r="F750" s="655"/>
      <c r="G750" s="655"/>
      <c r="H750" s="655"/>
      <c r="I750" s="655"/>
      <c r="J750" s="655"/>
      <c r="K750" s="655"/>
      <c r="L750" s="655"/>
      <c r="M750" s="655"/>
      <c r="N750" s="655"/>
    </row>
    <row r="751" spans="1:14" s="182" customFormat="1" ht="15.75" x14ac:dyDescent="0.25">
      <c r="A751" s="57" t="s">
        <v>181</v>
      </c>
      <c r="B751" s="481" t="s">
        <v>456</v>
      </c>
      <c r="C751" s="481"/>
      <c r="D751" s="481"/>
      <c r="E751" s="481"/>
      <c r="F751" s="481"/>
      <c r="G751" s="481"/>
      <c r="H751" s="167" t="s">
        <v>449</v>
      </c>
      <c r="I751" s="59"/>
      <c r="J751" s="59"/>
      <c r="K751" s="59"/>
      <c r="L751" s="59"/>
      <c r="M751" s="59"/>
      <c r="N751" s="109" t="s">
        <v>265</v>
      </c>
    </row>
    <row r="752" spans="1:14" s="182" customFormat="1" ht="15.75" x14ac:dyDescent="0.25">
      <c r="A752" s="57"/>
      <c r="B752" s="175"/>
      <c r="C752" s="175"/>
      <c r="D752" s="175"/>
      <c r="E752" s="175"/>
      <c r="F752" s="175"/>
      <c r="G752" s="175"/>
      <c r="H752" s="167"/>
      <c r="I752" s="59"/>
      <c r="J752" s="59"/>
      <c r="K752" s="59"/>
      <c r="L752" s="59"/>
      <c r="M752" s="59"/>
      <c r="N752" s="109">
        <v>12</v>
      </c>
    </row>
    <row r="753" spans="1:14" s="182" customFormat="1" ht="15.75" x14ac:dyDescent="0.25">
      <c r="A753" s="655"/>
      <c r="B753" s="655"/>
      <c r="C753" s="655"/>
      <c r="D753" s="655"/>
      <c r="E753" s="655"/>
      <c r="F753" s="655"/>
      <c r="G753" s="655"/>
      <c r="H753" s="655"/>
      <c r="I753" s="655"/>
      <c r="J753" s="655"/>
      <c r="K753" s="655"/>
      <c r="L753" s="655"/>
      <c r="M753" s="655"/>
      <c r="N753" s="655"/>
    </row>
    <row r="754" spans="1:14" s="182" customFormat="1" ht="15.75" x14ac:dyDescent="0.25">
      <c r="A754" s="57" t="s">
        <v>222</v>
      </c>
      <c r="B754" s="481" t="s">
        <v>457</v>
      </c>
      <c r="C754" s="481"/>
      <c r="D754" s="481"/>
      <c r="E754" s="481"/>
      <c r="F754" s="481"/>
      <c r="G754" s="481"/>
      <c r="H754" s="167" t="s">
        <v>449</v>
      </c>
      <c r="I754" s="59"/>
      <c r="J754" s="59"/>
      <c r="K754" s="59"/>
      <c r="L754" s="59"/>
      <c r="M754" s="59"/>
      <c r="N754" s="109" t="s">
        <v>265</v>
      </c>
    </row>
    <row r="755" spans="1:14" s="182" customFormat="1" ht="15.75" x14ac:dyDescent="0.25">
      <c r="A755" s="57"/>
      <c r="B755" s="175"/>
      <c r="C755" s="175"/>
      <c r="D755" s="175"/>
      <c r="E755" s="175"/>
      <c r="F755" s="175"/>
      <c r="G755" s="175"/>
      <c r="H755" s="167"/>
      <c r="I755" s="59"/>
      <c r="J755" s="59"/>
      <c r="K755" s="59"/>
      <c r="L755" s="59"/>
      <c r="M755" s="59"/>
      <c r="N755" s="109">
        <v>18</v>
      </c>
    </row>
    <row r="756" spans="1:14" s="182" customFormat="1" ht="15.75" x14ac:dyDescent="0.25">
      <c r="A756" s="655"/>
      <c r="B756" s="655"/>
      <c r="C756" s="655"/>
      <c r="D756" s="655"/>
      <c r="E756" s="655"/>
      <c r="F756" s="655"/>
      <c r="G756" s="655"/>
      <c r="H756" s="655"/>
      <c r="I756" s="655"/>
      <c r="J756" s="655"/>
      <c r="K756" s="655"/>
      <c r="L756" s="655"/>
      <c r="M756" s="655"/>
      <c r="N756" s="655"/>
    </row>
    <row r="757" spans="1:14" s="182" customFormat="1" ht="15.75" x14ac:dyDescent="0.25">
      <c r="A757" s="57" t="s">
        <v>526</v>
      </c>
      <c r="B757" s="481" t="s">
        <v>458</v>
      </c>
      <c r="C757" s="481"/>
      <c r="D757" s="481"/>
      <c r="E757" s="481"/>
      <c r="F757" s="481"/>
      <c r="G757" s="481"/>
      <c r="H757" s="167" t="s">
        <v>32</v>
      </c>
      <c r="I757" s="59"/>
      <c r="J757" s="59"/>
      <c r="K757" s="59"/>
      <c r="L757" s="59"/>
      <c r="M757" s="59"/>
      <c r="N757" s="109" t="s">
        <v>265</v>
      </c>
    </row>
    <row r="758" spans="1:14" s="182" customFormat="1" ht="15.75" x14ac:dyDescent="0.25">
      <c r="A758" s="57"/>
      <c r="B758" s="175"/>
      <c r="C758" s="175"/>
      <c r="D758" s="175"/>
      <c r="E758" s="175"/>
      <c r="F758" s="175"/>
      <c r="G758" s="175"/>
      <c r="H758" s="167"/>
      <c r="I758" s="59"/>
      <c r="J758" s="59"/>
      <c r="K758" s="59"/>
      <c r="L758" s="59"/>
      <c r="M758" s="59"/>
      <c r="N758" s="109">
        <v>300</v>
      </c>
    </row>
    <row r="759" spans="1:14" s="182" customFormat="1" ht="15.75" x14ac:dyDescent="0.25">
      <c r="A759" s="655"/>
      <c r="B759" s="655"/>
      <c r="C759" s="655"/>
      <c r="D759" s="655"/>
      <c r="E759" s="655"/>
      <c r="F759" s="655"/>
      <c r="G759" s="655"/>
      <c r="H759" s="655"/>
      <c r="I759" s="655"/>
      <c r="J759" s="655"/>
      <c r="K759" s="655"/>
      <c r="L759" s="655"/>
      <c r="M759" s="655"/>
      <c r="N759" s="655"/>
    </row>
    <row r="760" spans="1:14" s="182" customFormat="1" ht="15.75" x14ac:dyDescent="0.25">
      <c r="A760" s="57" t="s">
        <v>249</v>
      </c>
      <c r="B760" s="481" t="s">
        <v>225</v>
      </c>
      <c r="C760" s="481"/>
      <c r="D760" s="481"/>
      <c r="E760" s="481"/>
      <c r="F760" s="481"/>
      <c r="G760" s="481"/>
      <c r="H760" s="167" t="s">
        <v>449</v>
      </c>
      <c r="I760" s="59"/>
      <c r="J760" s="59"/>
      <c r="K760" s="59"/>
      <c r="L760" s="59"/>
      <c r="M760" s="59"/>
      <c r="N760" s="109" t="s">
        <v>265</v>
      </c>
    </row>
    <row r="761" spans="1:14" s="182" customFormat="1" ht="15.75" x14ac:dyDescent="0.25">
      <c r="A761" s="57"/>
      <c r="B761" s="175"/>
      <c r="C761" s="175"/>
      <c r="D761" s="175"/>
      <c r="E761" s="175"/>
      <c r="F761" s="175"/>
      <c r="G761" s="175"/>
      <c r="H761" s="167"/>
      <c r="I761" s="59"/>
      <c r="J761" s="59"/>
      <c r="K761" s="59"/>
      <c r="L761" s="59"/>
      <c r="M761" s="59"/>
      <c r="N761" s="109">
        <v>6</v>
      </c>
    </row>
    <row r="762" spans="1:14" s="182" customFormat="1" ht="15.75" x14ac:dyDescent="0.25">
      <c r="A762" s="655"/>
      <c r="B762" s="655"/>
      <c r="C762" s="655"/>
      <c r="D762" s="655"/>
      <c r="E762" s="655"/>
      <c r="F762" s="655"/>
      <c r="G762" s="655"/>
      <c r="H762" s="655"/>
      <c r="I762" s="655"/>
      <c r="J762" s="655"/>
      <c r="K762" s="655"/>
      <c r="L762" s="655"/>
      <c r="M762" s="655"/>
      <c r="N762" s="655"/>
    </row>
    <row r="763" spans="1:14" s="182" customFormat="1" ht="15.75" x14ac:dyDescent="0.25">
      <c r="A763" s="57" t="s">
        <v>527</v>
      </c>
      <c r="B763" s="481" t="s">
        <v>224</v>
      </c>
      <c r="C763" s="481"/>
      <c r="D763" s="481"/>
      <c r="E763" s="481"/>
      <c r="F763" s="481"/>
      <c r="G763" s="481"/>
      <c r="H763" s="167" t="s">
        <v>449</v>
      </c>
      <c r="I763" s="59"/>
      <c r="J763" s="59"/>
      <c r="K763" s="59"/>
      <c r="L763" s="59"/>
      <c r="M763" s="59"/>
      <c r="N763" s="109" t="s">
        <v>265</v>
      </c>
    </row>
    <row r="764" spans="1:14" s="182" customFormat="1" ht="15.75" x14ac:dyDescent="0.25">
      <c r="A764" s="57"/>
      <c r="B764" s="175"/>
      <c r="C764" s="175"/>
      <c r="D764" s="175"/>
      <c r="E764" s="175"/>
      <c r="F764" s="175"/>
      <c r="G764" s="175"/>
      <c r="H764" s="167"/>
      <c r="I764" s="59"/>
      <c r="J764" s="59"/>
      <c r="K764" s="59"/>
      <c r="L764" s="59"/>
      <c r="M764" s="59"/>
      <c r="N764" s="109">
        <v>6</v>
      </c>
    </row>
    <row r="765" spans="1:14" s="182" customFormat="1" ht="15.75" x14ac:dyDescent="0.25">
      <c r="A765" s="655"/>
      <c r="B765" s="655"/>
      <c r="C765" s="655"/>
      <c r="D765" s="655"/>
      <c r="E765" s="655"/>
      <c r="F765" s="655"/>
      <c r="G765" s="655"/>
      <c r="H765" s="655"/>
      <c r="I765" s="655"/>
      <c r="J765" s="655"/>
      <c r="K765" s="655"/>
      <c r="L765" s="655"/>
      <c r="M765" s="655"/>
      <c r="N765" s="655"/>
    </row>
    <row r="766" spans="1:14" s="182" customFormat="1" ht="15.75" x14ac:dyDescent="0.25">
      <c r="A766" s="57" t="s">
        <v>528</v>
      </c>
      <c r="B766" s="481" t="s">
        <v>459</v>
      </c>
      <c r="C766" s="481"/>
      <c r="D766" s="481"/>
      <c r="E766" s="481"/>
      <c r="F766" s="481"/>
      <c r="G766" s="481"/>
      <c r="H766" s="167" t="s">
        <v>32</v>
      </c>
      <c r="I766" s="59"/>
      <c r="J766" s="59"/>
      <c r="K766" s="59"/>
      <c r="L766" s="59"/>
      <c r="M766" s="59"/>
      <c r="N766" s="109" t="s">
        <v>265</v>
      </c>
    </row>
    <row r="767" spans="1:14" s="182" customFormat="1" ht="15.75" x14ac:dyDescent="0.25">
      <c r="A767" s="57"/>
      <c r="B767" s="175"/>
      <c r="C767" s="175"/>
      <c r="D767" s="175"/>
      <c r="E767" s="175"/>
      <c r="F767" s="175"/>
      <c r="G767" s="175"/>
      <c r="H767" s="167"/>
      <c r="I767" s="59"/>
      <c r="J767" s="59"/>
      <c r="K767" s="59"/>
      <c r="L767" s="59"/>
      <c r="M767" s="59"/>
      <c r="N767" s="109">
        <v>20</v>
      </c>
    </row>
    <row r="768" spans="1:14" s="182" customFormat="1" ht="15.75" x14ac:dyDescent="0.25">
      <c r="A768" s="655"/>
      <c r="B768" s="655"/>
      <c r="C768" s="655"/>
      <c r="D768" s="655"/>
      <c r="E768" s="655"/>
      <c r="F768" s="655"/>
      <c r="G768" s="655"/>
      <c r="H768" s="655"/>
      <c r="I768" s="655"/>
      <c r="J768" s="655"/>
      <c r="K768" s="655"/>
      <c r="L768" s="655"/>
      <c r="M768" s="655"/>
      <c r="N768" s="655"/>
    </row>
    <row r="769" spans="1:14" s="182" customFormat="1" ht="15.75" x14ac:dyDescent="0.25">
      <c r="A769" s="57" t="s">
        <v>529</v>
      </c>
      <c r="B769" s="481" t="s">
        <v>460</v>
      </c>
      <c r="C769" s="481"/>
      <c r="D769" s="481"/>
      <c r="E769" s="481"/>
      <c r="F769" s="481"/>
      <c r="G769" s="481"/>
      <c r="H769" s="167" t="s">
        <v>32</v>
      </c>
      <c r="I769" s="59"/>
      <c r="J769" s="59"/>
      <c r="K769" s="59"/>
      <c r="L769" s="59"/>
      <c r="M769" s="59"/>
      <c r="N769" s="109" t="s">
        <v>265</v>
      </c>
    </row>
    <row r="770" spans="1:14" s="182" customFormat="1" ht="15.75" x14ac:dyDescent="0.25">
      <c r="A770" s="57"/>
      <c r="B770" s="175"/>
      <c r="C770" s="175"/>
      <c r="D770" s="175"/>
      <c r="E770" s="175"/>
      <c r="F770" s="175"/>
      <c r="G770" s="175"/>
      <c r="H770" s="167"/>
      <c r="I770" s="59"/>
      <c r="J770" s="59"/>
      <c r="K770" s="59"/>
      <c r="L770" s="59"/>
      <c r="M770" s="59"/>
      <c r="N770" s="109">
        <v>100</v>
      </c>
    </row>
    <row r="771" spans="1:14" s="182" customFormat="1" ht="15.75" x14ac:dyDescent="0.25">
      <c r="A771" s="655"/>
      <c r="B771" s="655"/>
      <c r="C771" s="655"/>
      <c r="D771" s="655"/>
      <c r="E771" s="655"/>
      <c r="F771" s="655"/>
      <c r="G771" s="655"/>
      <c r="H771" s="655"/>
      <c r="I771" s="655"/>
      <c r="J771" s="655"/>
      <c r="K771" s="655"/>
      <c r="L771" s="655"/>
      <c r="M771" s="655"/>
      <c r="N771" s="655"/>
    </row>
    <row r="772" spans="1:14" s="182" customFormat="1" ht="15.75" x14ac:dyDescent="0.25">
      <c r="A772" s="57" t="s">
        <v>530</v>
      </c>
      <c r="B772" s="481" t="s">
        <v>461</v>
      </c>
      <c r="C772" s="481"/>
      <c r="D772" s="481"/>
      <c r="E772" s="481"/>
      <c r="F772" s="481"/>
      <c r="G772" s="481"/>
      <c r="H772" s="167" t="s">
        <v>32</v>
      </c>
      <c r="I772" s="59"/>
      <c r="J772" s="59"/>
      <c r="K772" s="59"/>
      <c r="L772" s="59"/>
      <c r="M772" s="59"/>
      <c r="N772" s="109" t="s">
        <v>265</v>
      </c>
    </row>
    <row r="773" spans="1:14" s="182" customFormat="1" ht="15.75" x14ac:dyDescent="0.25">
      <c r="A773" s="57"/>
      <c r="B773" s="175"/>
      <c r="C773" s="175"/>
      <c r="D773" s="175"/>
      <c r="E773" s="175"/>
      <c r="F773" s="175"/>
      <c r="G773" s="175"/>
      <c r="H773" s="167"/>
      <c r="I773" s="59"/>
      <c r="J773" s="59"/>
      <c r="K773" s="59"/>
      <c r="L773" s="59"/>
      <c r="M773" s="59"/>
      <c r="N773" s="109">
        <v>20</v>
      </c>
    </row>
    <row r="774" spans="1:14" s="182" customFormat="1" ht="15.75" x14ac:dyDescent="0.25">
      <c r="A774" s="655"/>
      <c r="B774" s="655"/>
      <c r="C774" s="655"/>
      <c r="D774" s="655"/>
      <c r="E774" s="655"/>
      <c r="F774" s="655"/>
      <c r="G774" s="655"/>
      <c r="H774" s="655"/>
      <c r="I774" s="655"/>
      <c r="J774" s="655"/>
      <c r="K774" s="655"/>
      <c r="L774" s="655"/>
      <c r="M774" s="655"/>
      <c r="N774" s="655"/>
    </row>
    <row r="775" spans="1:14" s="182" customFormat="1" ht="15.75" x14ac:dyDescent="0.25">
      <c r="A775" s="57" t="s">
        <v>531</v>
      </c>
      <c r="B775" s="481" t="s">
        <v>622</v>
      </c>
      <c r="C775" s="481"/>
      <c r="D775" s="481"/>
      <c r="E775" s="481"/>
      <c r="F775" s="481"/>
      <c r="G775" s="481"/>
      <c r="H775" s="167" t="s">
        <v>449</v>
      </c>
      <c r="I775" s="59"/>
      <c r="J775" s="59"/>
      <c r="K775" s="59"/>
      <c r="L775" s="59"/>
      <c r="M775" s="59"/>
      <c r="N775" s="109" t="s">
        <v>265</v>
      </c>
    </row>
    <row r="776" spans="1:14" s="182" customFormat="1" ht="15.75" x14ac:dyDescent="0.25">
      <c r="A776" s="57"/>
      <c r="B776" s="175"/>
      <c r="C776" s="175"/>
      <c r="D776" s="175"/>
      <c r="E776" s="175"/>
      <c r="F776" s="175"/>
      <c r="G776" s="175"/>
      <c r="H776" s="167"/>
      <c r="I776" s="59"/>
      <c r="J776" s="59"/>
      <c r="K776" s="59"/>
      <c r="L776" s="59"/>
      <c r="M776" s="59"/>
      <c r="N776" s="109">
        <v>1</v>
      </c>
    </row>
    <row r="777" spans="1:14" s="182" customFormat="1" ht="15.75" x14ac:dyDescent="0.25">
      <c r="A777" s="655"/>
      <c r="B777" s="655"/>
      <c r="C777" s="655"/>
      <c r="D777" s="655"/>
      <c r="E777" s="655"/>
      <c r="F777" s="655"/>
      <c r="G777" s="655"/>
      <c r="H777" s="655"/>
      <c r="I777" s="655"/>
      <c r="J777" s="655"/>
      <c r="K777" s="655"/>
      <c r="L777" s="655"/>
      <c r="M777" s="655"/>
      <c r="N777" s="655"/>
    </row>
    <row r="778" spans="1:14" s="182" customFormat="1" ht="15.75" x14ac:dyDescent="0.25">
      <c r="A778" s="57" t="s">
        <v>532</v>
      </c>
      <c r="B778" s="481" t="s">
        <v>462</v>
      </c>
      <c r="C778" s="481"/>
      <c r="D778" s="481"/>
      <c r="E778" s="481"/>
      <c r="F778" s="481"/>
      <c r="G778" s="481"/>
      <c r="H778" s="167" t="s">
        <v>449</v>
      </c>
      <c r="I778" s="59"/>
      <c r="J778" s="59"/>
      <c r="K778" s="59"/>
      <c r="L778" s="59"/>
      <c r="M778" s="59"/>
      <c r="N778" s="109" t="s">
        <v>265</v>
      </c>
    </row>
    <row r="779" spans="1:14" s="182" customFormat="1" ht="15.75" x14ac:dyDescent="0.25">
      <c r="A779" s="57"/>
      <c r="B779" s="175"/>
      <c r="C779" s="175"/>
      <c r="D779" s="175"/>
      <c r="E779" s="175"/>
      <c r="F779" s="175"/>
      <c r="G779" s="175"/>
      <c r="H779" s="167"/>
      <c r="I779" s="59"/>
      <c r="J779" s="59"/>
      <c r="K779" s="59"/>
      <c r="L779" s="59"/>
      <c r="M779" s="59"/>
      <c r="N779" s="109">
        <v>1</v>
      </c>
    </row>
    <row r="780" spans="1:14" s="182" customFormat="1" ht="15.75" x14ac:dyDescent="0.25">
      <c r="A780" s="655"/>
      <c r="B780" s="655"/>
      <c r="C780" s="655"/>
      <c r="D780" s="655"/>
      <c r="E780" s="655"/>
      <c r="F780" s="655"/>
      <c r="G780" s="655"/>
      <c r="H780" s="655"/>
      <c r="I780" s="655"/>
      <c r="J780" s="655"/>
      <c r="K780" s="655"/>
      <c r="L780" s="655"/>
      <c r="M780" s="655"/>
      <c r="N780" s="655"/>
    </row>
    <row r="781" spans="1:14" s="182" customFormat="1" ht="15.75" x14ac:dyDescent="0.25">
      <c r="A781" s="57" t="s">
        <v>533</v>
      </c>
      <c r="B781" s="481" t="s">
        <v>463</v>
      </c>
      <c r="C781" s="481"/>
      <c r="D781" s="481"/>
      <c r="E781" s="481"/>
      <c r="F781" s="481"/>
      <c r="G781" s="481"/>
      <c r="H781" s="167" t="s">
        <v>449</v>
      </c>
      <c r="I781" s="59"/>
      <c r="J781" s="59"/>
      <c r="K781" s="59"/>
      <c r="L781" s="59"/>
      <c r="M781" s="59"/>
      <c r="N781" s="109" t="s">
        <v>265</v>
      </c>
    </row>
    <row r="782" spans="1:14" s="182" customFormat="1" ht="15.75" x14ac:dyDescent="0.25">
      <c r="A782" s="57"/>
      <c r="B782" s="175"/>
      <c r="C782" s="175"/>
      <c r="D782" s="175"/>
      <c r="E782" s="175"/>
      <c r="F782" s="175"/>
      <c r="G782" s="175"/>
      <c r="H782" s="167"/>
      <c r="I782" s="59"/>
      <c r="J782" s="59"/>
      <c r="K782" s="59"/>
      <c r="L782" s="59"/>
      <c r="M782" s="59"/>
      <c r="N782" s="109">
        <v>1</v>
      </c>
    </row>
    <row r="783" spans="1:14" s="182" customFormat="1" ht="15.75" x14ac:dyDescent="0.25">
      <c r="A783" s="655"/>
      <c r="B783" s="655"/>
      <c r="C783" s="655"/>
      <c r="D783" s="655"/>
      <c r="E783" s="655"/>
      <c r="F783" s="655"/>
      <c r="G783" s="655"/>
      <c r="H783" s="655"/>
      <c r="I783" s="655"/>
      <c r="J783" s="655"/>
      <c r="K783" s="655"/>
      <c r="L783" s="655"/>
      <c r="M783" s="655"/>
      <c r="N783" s="655"/>
    </row>
    <row r="784" spans="1:14" s="182" customFormat="1" ht="15.75" x14ac:dyDescent="0.25">
      <c r="A784" s="57" t="s">
        <v>534</v>
      </c>
      <c r="B784" s="481" t="s">
        <v>464</v>
      </c>
      <c r="C784" s="481"/>
      <c r="D784" s="481"/>
      <c r="E784" s="481"/>
      <c r="F784" s="481"/>
      <c r="G784" s="481"/>
      <c r="H784" s="167" t="s">
        <v>449</v>
      </c>
      <c r="I784" s="59"/>
      <c r="J784" s="59"/>
      <c r="K784" s="59"/>
      <c r="L784" s="59"/>
      <c r="M784" s="59"/>
      <c r="N784" s="109" t="s">
        <v>265</v>
      </c>
    </row>
    <row r="785" spans="1:14" s="182" customFormat="1" ht="15.75" x14ac:dyDescent="0.25">
      <c r="A785" s="57"/>
      <c r="B785" s="175"/>
      <c r="C785" s="175"/>
      <c r="D785" s="175"/>
      <c r="E785" s="175"/>
      <c r="F785" s="175"/>
      <c r="G785" s="175"/>
      <c r="H785" s="167"/>
      <c r="I785" s="59"/>
      <c r="J785" s="59"/>
      <c r="K785" s="59"/>
      <c r="L785" s="59"/>
      <c r="M785" s="59"/>
      <c r="N785" s="109">
        <v>1</v>
      </c>
    </row>
    <row r="786" spans="1:14" s="182" customFormat="1" ht="15.75" x14ac:dyDescent="0.25">
      <c r="A786" s="655"/>
      <c r="B786" s="655"/>
      <c r="C786" s="655"/>
      <c r="D786" s="655"/>
      <c r="E786" s="655"/>
      <c r="F786" s="655"/>
      <c r="G786" s="655"/>
      <c r="H786" s="655"/>
      <c r="I786" s="655"/>
      <c r="J786" s="655"/>
      <c r="K786" s="655"/>
      <c r="L786" s="655"/>
      <c r="M786" s="655"/>
      <c r="N786" s="655"/>
    </row>
    <row r="787" spans="1:14" s="182" customFormat="1" ht="15.75" x14ac:dyDescent="0.25">
      <c r="A787" s="57" t="s">
        <v>535</v>
      </c>
      <c r="B787" s="481" t="s">
        <v>465</v>
      </c>
      <c r="C787" s="481"/>
      <c r="D787" s="481"/>
      <c r="E787" s="481"/>
      <c r="F787" s="481"/>
      <c r="G787" s="481"/>
      <c r="H787" s="167" t="s">
        <v>449</v>
      </c>
      <c r="I787" s="59"/>
      <c r="J787" s="59"/>
      <c r="K787" s="59"/>
      <c r="L787" s="59"/>
      <c r="M787" s="59"/>
      <c r="N787" s="109" t="s">
        <v>265</v>
      </c>
    </row>
    <row r="788" spans="1:14" s="182" customFormat="1" ht="15.75" x14ac:dyDescent="0.25">
      <c r="A788" s="57"/>
      <c r="B788" s="175"/>
      <c r="C788" s="175"/>
      <c r="D788" s="175"/>
      <c r="E788" s="175"/>
      <c r="F788" s="175"/>
      <c r="G788" s="175"/>
      <c r="H788" s="167"/>
      <c r="I788" s="59"/>
      <c r="J788" s="59"/>
      <c r="K788" s="59"/>
      <c r="L788" s="59"/>
      <c r="M788" s="59"/>
      <c r="N788" s="109">
        <v>3</v>
      </c>
    </row>
    <row r="789" spans="1:14" s="182" customFormat="1" ht="15.75" x14ac:dyDescent="0.25">
      <c r="A789" s="655"/>
      <c r="B789" s="655"/>
      <c r="C789" s="655"/>
      <c r="D789" s="655"/>
      <c r="E789" s="655"/>
      <c r="F789" s="655"/>
      <c r="G789" s="655"/>
      <c r="H789" s="655"/>
      <c r="I789" s="655"/>
      <c r="J789" s="655"/>
      <c r="K789" s="655"/>
      <c r="L789" s="655"/>
      <c r="M789" s="655"/>
      <c r="N789" s="655"/>
    </row>
    <row r="790" spans="1:14" s="182" customFormat="1" ht="15.75" x14ac:dyDescent="0.25">
      <c r="A790" s="57" t="s">
        <v>536</v>
      </c>
      <c r="B790" s="481" t="s">
        <v>466</v>
      </c>
      <c r="C790" s="481"/>
      <c r="D790" s="481"/>
      <c r="E790" s="481"/>
      <c r="F790" s="481"/>
      <c r="G790" s="481"/>
      <c r="H790" s="167" t="s">
        <v>449</v>
      </c>
      <c r="I790" s="59"/>
      <c r="J790" s="59"/>
      <c r="K790" s="59"/>
      <c r="L790" s="59"/>
      <c r="M790" s="59"/>
      <c r="N790" s="109" t="s">
        <v>265</v>
      </c>
    </row>
    <row r="791" spans="1:14" s="182" customFormat="1" ht="15.75" x14ac:dyDescent="0.25">
      <c r="A791" s="57"/>
      <c r="B791" s="175"/>
      <c r="C791" s="175"/>
      <c r="D791" s="175"/>
      <c r="E791" s="175"/>
      <c r="F791" s="175"/>
      <c r="G791" s="175"/>
      <c r="H791" s="167"/>
      <c r="I791" s="59"/>
      <c r="J791" s="59"/>
      <c r="K791" s="59"/>
      <c r="L791" s="59"/>
      <c r="M791" s="59"/>
      <c r="N791" s="109">
        <v>24</v>
      </c>
    </row>
    <row r="792" spans="1:14" s="182" customFormat="1" ht="15.75" x14ac:dyDescent="0.25">
      <c r="A792" s="655"/>
      <c r="B792" s="655"/>
      <c r="C792" s="655"/>
      <c r="D792" s="655"/>
      <c r="E792" s="655"/>
      <c r="F792" s="655"/>
      <c r="G792" s="655"/>
      <c r="H792" s="655"/>
      <c r="I792" s="655"/>
      <c r="J792" s="655"/>
      <c r="K792" s="655"/>
      <c r="L792" s="655"/>
      <c r="M792" s="655"/>
      <c r="N792" s="655"/>
    </row>
    <row r="793" spans="1:14" s="182" customFormat="1" ht="15.75" x14ac:dyDescent="0.25">
      <c r="A793" s="57" t="s">
        <v>537</v>
      </c>
      <c r="B793" s="481" t="s">
        <v>591</v>
      </c>
      <c r="C793" s="481"/>
      <c r="D793" s="481"/>
      <c r="E793" s="481"/>
      <c r="F793" s="481"/>
      <c r="G793" s="481"/>
      <c r="H793" s="167" t="s">
        <v>449</v>
      </c>
      <c r="I793" s="59"/>
      <c r="J793" s="59"/>
      <c r="K793" s="59"/>
      <c r="L793" s="59"/>
      <c r="M793" s="59"/>
      <c r="N793" s="109" t="s">
        <v>265</v>
      </c>
    </row>
    <row r="794" spans="1:14" s="182" customFormat="1" ht="15.75" x14ac:dyDescent="0.25">
      <c r="A794" s="57"/>
      <c r="B794" s="175"/>
      <c r="C794" s="175"/>
      <c r="D794" s="175"/>
      <c r="E794" s="175"/>
      <c r="F794" s="175"/>
      <c r="G794" s="175"/>
      <c r="H794" s="167"/>
      <c r="I794" s="59"/>
      <c r="J794" s="59"/>
      <c r="K794" s="59"/>
      <c r="L794" s="59"/>
      <c r="M794" s="59"/>
      <c r="N794" s="109">
        <v>5</v>
      </c>
    </row>
    <row r="795" spans="1:14" s="182" customFormat="1" ht="15.75" x14ac:dyDescent="0.25">
      <c r="A795" s="655"/>
      <c r="B795" s="655"/>
      <c r="C795" s="655"/>
      <c r="D795" s="655"/>
      <c r="E795" s="655"/>
      <c r="F795" s="655"/>
      <c r="G795" s="655"/>
      <c r="H795" s="655"/>
      <c r="I795" s="655"/>
      <c r="J795" s="655"/>
      <c r="K795" s="655"/>
      <c r="L795" s="655"/>
      <c r="M795" s="655"/>
      <c r="N795" s="655"/>
    </row>
    <row r="796" spans="1:14" s="182" customFormat="1" ht="15.75" x14ac:dyDescent="0.25">
      <c r="A796" s="57" t="s">
        <v>538</v>
      </c>
      <c r="B796" s="481" t="s">
        <v>607</v>
      </c>
      <c r="C796" s="481"/>
      <c r="D796" s="481"/>
      <c r="E796" s="481"/>
      <c r="F796" s="481"/>
      <c r="G796" s="481"/>
      <c r="H796" s="167" t="s">
        <v>449</v>
      </c>
      <c r="I796" s="59"/>
      <c r="J796" s="59"/>
      <c r="K796" s="59"/>
      <c r="L796" s="59"/>
      <c r="M796" s="59"/>
      <c r="N796" s="109" t="s">
        <v>265</v>
      </c>
    </row>
    <row r="797" spans="1:14" s="182" customFormat="1" ht="15.75" x14ac:dyDescent="0.25">
      <c r="A797" s="57"/>
      <c r="B797" s="175"/>
      <c r="C797" s="175"/>
      <c r="D797" s="175"/>
      <c r="E797" s="175"/>
      <c r="F797" s="175"/>
      <c r="G797" s="175"/>
      <c r="H797" s="167"/>
      <c r="I797" s="59"/>
      <c r="J797" s="59"/>
      <c r="K797" s="59"/>
      <c r="L797" s="59"/>
      <c r="M797" s="59"/>
      <c r="N797" s="109">
        <v>6</v>
      </c>
    </row>
    <row r="798" spans="1:14" s="182" customFormat="1" ht="15.75" x14ac:dyDescent="0.25">
      <c r="A798" s="655"/>
      <c r="B798" s="655"/>
      <c r="C798" s="655"/>
      <c r="D798" s="655"/>
      <c r="E798" s="655"/>
      <c r="F798" s="655"/>
      <c r="G798" s="655"/>
      <c r="H798" s="655"/>
      <c r="I798" s="655"/>
      <c r="J798" s="655"/>
      <c r="K798" s="655"/>
      <c r="L798" s="655"/>
      <c r="M798" s="655"/>
      <c r="N798" s="655"/>
    </row>
    <row r="799" spans="1:14" s="182" customFormat="1" ht="15.75" x14ac:dyDescent="0.25">
      <c r="A799" s="57" t="s">
        <v>539</v>
      </c>
      <c r="B799" s="481" t="s">
        <v>609</v>
      </c>
      <c r="C799" s="481"/>
      <c r="D799" s="481"/>
      <c r="E799" s="481"/>
      <c r="F799" s="481"/>
      <c r="G799" s="481"/>
      <c r="H799" s="167" t="s">
        <v>449</v>
      </c>
      <c r="I799" s="59"/>
      <c r="J799" s="59"/>
      <c r="K799" s="59"/>
      <c r="L799" s="59"/>
      <c r="M799" s="59"/>
      <c r="N799" s="109" t="s">
        <v>265</v>
      </c>
    </row>
    <row r="800" spans="1:14" s="182" customFormat="1" ht="15.75" x14ac:dyDescent="0.25">
      <c r="A800" s="59"/>
      <c r="B800" s="59"/>
      <c r="C800" s="59"/>
      <c r="D800" s="59"/>
      <c r="E800" s="59"/>
      <c r="F800" s="59"/>
      <c r="G800" s="59"/>
      <c r="H800" s="59"/>
      <c r="I800" s="59"/>
      <c r="J800" s="59"/>
      <c r="K800" s="59"/>
      <c r="L800" s="59"/>
      <c r="M800" s="59"/>
      <c r="N800" s="59">
        <v>11</v>
      </c>
    </row>
    <row r="801" spans="1:14" s="182" customFormat="1" ht="16.5" thickBot="1" x14ac:dyDescent="0.3">
      <c r="A801" s="642"/>
      <c r="B801" s="642"/>
      <c r="C801" s="642"/>
      <c r="D801" s="642"/>
      <c r="E801" s="642"/>
      <c r="F801" s="642"/>
      <c r="G801" s="642"/>
      <c r="H801" s="642"/>
      <c r="I801" s="642"/>
      <c r="J801" s="642"/>
      <c r="K801" s="642"/>
      <c r="L801" s="642"/>
      <c r="M801" s="642"/>
      <c r="N801" s="642"/>
    </row>
    <row r="802" spans="1:14" s="182" customFormat="1" ht="16.5" thickBot="1" x14ac:dyDescent="0.3">
      <c r="A802" s="316" t="s">
        <v>715</v>
      </c>
      <c r="B802" s="513" t="s">
        <v>716</v>
      </c>
      <c r="C802" s="513"/>
      <c r="D802" s="513"/>
      <c r="E802" s="513"/>
      <c r="F802" s="513"/>
      <c r="G802" s="513"/>
      <c r="H802" s="513"/>
      <c r="I802" s="513"/>
      <c r="J802" s="513"/>
      <c r="K802" s="513"/>
      <c r="L802" s="513"/>
      <c r="M802" s="513"/>
      <c r="N802" s="514"/>
    </row>
    <row r="803" spans="1:14" s="182" customFormat="1" ht="42.6" customHeight="1" x14ac:dyDescent="0.25">
      <c r="A803" s="81" t="s">
        <v>540</v>
      </c>
      <c r="B803" s="541" t="s">
        <v>819</v>
      </c>
      <c r="C803" s="541"/>
      <c r="D803" s="541"/>
      <c r="E803" s="541"/>
      <c r="F803" s="541"/>
      <c r="G803" s="541"/>
      <c r="H803" s="331" t="s">
        <v>32</v>
      </c>
      <c r="I803" s="253"/>
      <c r="J803" s="253"/>
      <c r="K803" s="253"/>
      <c r="L803" s="253"/>
      <c r="M803" s="253"/>
      <c r="N803" s="339" t="s">
        <v>265</v>
      </c>
    </row>
    <row r="804" spans="1:14" s="182" customFormat="1" ht="15.75" x14ac:dyDescent="0.25">
      <c r="A804" s="81"/>
      <c r="B804" s="466" t="s">
        <v>724</v>
      </c>
      <c r="C804" s="467"/>
      <c r="D804" s="467"/>
      <c r="E804" s="467"/>
      <c r="F804" s="467"/>
      <c r="G804" s="468"/>
      <c r="H804" s="103"/>
      <c r="I804" s="253"/>
      <c r="J804" s="253"/>
      <c r="K804" s="253"/>
      <c r="L804" s="253"/>
      <c r="M804" s="253"/>
      <c r="N804" s="109">
        <v>74</v>
      </c>
    </row>
    <row r="805" spans="1:14" s="182" customFormat="1" ht="15.75" x14ac:dyDescent="0.25">
      <c r="A805" s="662"/>
      <c r="B805" s="578"/>
      <c r="C805" s="578"/>
      <c r="D805" s="578"/>
      <c r="E805" s="578"/>
      <c r="F805" s="578"/>
      <c r="G805" s="578"/>
      <c r="H805" s="578"/>
      <c r="I805" s="578"/>
      <c r="J805" s="578"/>
      <c r="K805" s="578"/>
      <c r="L805" s="578"/>
      <c r="M805" s="578"/>
      <c r="N805" s="663"/>
    </row>
    <row r="806" spans="1:14" s="182" customFormat="1" ht="88.9" customHeight="1" x14ac:dyDescent="0.25">
      <c r="A806" s="81" t="s">
        <v>541</v>
      </c>
      <c r="B806" s="669" t="s">
        <v>720</v>
      </c>
      <c r="C806" s="669"/>
      <c r="D806" s="669"/>
      <c r="E806" s="669"/>
      <c r="F806" s="669"/>
      <c r="G806" s="669"/>
      <c r="H806" s="103" t="s">
        <v>37</v>
      </c>
      <c r="I806" s="253"/>
      <c r="J806" s="253"/>
      <c r="K806" s="253"/>
      <c r="L806" s="253"/>
      <c r="M806" s="253"/>
      <c r="N806" s="109" t="s">
        <v>265</v>
      </c>
    </row>
    <row r="807" spans="1:14" s="182" customFormat="1" ht="15.75" x14ac:dyDescent="0.25">
      <c r="A807" s="81"/>
      <c r="B807" s="466" t="s">
        <v>724</v>
      </c>
      <c r="C807" s="467"/>
      <c r="D807" s="467"/>
      <c r="E807" s="467"/>
      <c r="F807" s="467"/>
      <c r="G807" s="468"/>
      <c r="H807" s="103"/>
      <c r="I807" s="253"/>
      <c r="J807" s="253"/>
      <c r="K807" s="253"/>
      <c r="L807" s="253"/>
      <c r="M807" s="253"/>
      <c r="N807" s="109">
        <v>4</v>
      </c>
    </row>
    <row r="808" spans="1:14" s="182" customFormat="1" ht="15.75" x14ac:dyDescent="0.25">
      <c r="A808" s="662"/>
      <c r="B808" s="578"/>
      <c r="C808" s="578"/>
      <c r="D808" s="578"/>
      <c r="E808" s="578"/>
      <c r="F808" s="578"/>
      <c r="G808" s="578"/>
      <c r="H808" s="578"/>
      <c r="I808" s="578"/>
      <c r="J808" s="578"/>
      <c r="K808" s="578"/>
      <c r="L808" s="578"/>
      <c r="M808" s="578"/>
      <c r="N808" s="663"/>
    </row>
    <row r="809" spans="1:14" s="182" customFormat="1" ht="31.5" x14ac:dyDescent="0.25">
      <c r="A809" s="81" t="s">
        <v>542</v>
      </c>
      <c r="B809" s="669" t="s">
        <v>721</v>
      </c>
      <c r="C809" s="669"/>
      <c r="D809" s="669"/>
      <c r="E809" s="669"/>
      <c r="F809" s="669"/>
      <c r="G809" s="669"/>
      <c r="H809" s="103" t="s">
        <v>10</v>
      </c>
      <c r="I809" s="57" t="s">
        <v>277</v>
      </c>
      <c r="J809" s="57" t="s">
        <v>264</v>
      </c>
      <c r="K809" s="57" t="s">
        <v>722</v>
      </c>
      <c r="L809" s="261" t="s">
        <v>723</v>
      </c>
      <c r="M809" s="59"/>
      <c r="N809" s="109" t="s">
        <v>265</v>
      </c>
    </row>
    <row r="810" spans="1:14" s="182" customFormat="1" ht="15.75" x14ac:dyDescent="0.25">
      <c r="A810" s="81"/>
      <c r="B810" s="168"/>
      <c r="C810" s="169"/>
      <c r="D810" s="169"/>
      <c r="E810" s="169"/>
      <c r="F810" s="169"/>
      <c r="G810" s="170"/>
      <c r="H810" s="103"/>
      <c r="I810" s="57">
        <v>0.9</v>
      </c>
      <c r="J810" s="57">
        <v>1.2</v>
      </c>
      <c r="K810" s="57">
        <v>1.5</v>
      </c>
      <c r="L810" s="57">
        <v>4</v>
      </c>
      <c r="M810" s="59"/>
      <c r="N810" s="109">
        <f>I810*J810*K810*L810</f>
        <v>6.48</v>
      </c>
    </row>
    <row r="811" spans="1:14" s="182" customFormat="1" ht="15.75" x14ac:dyDescent="0.25">
      <c r="A811" s="211"/>
      <c r="B811" s="267"/>
      <c r="C811" s="267"/>
      <c r="D811" s="267"/>
      <c r="E811" s="267"/>
      <c r="F811" s="267"/>
      <c r="G811" s="267"/>
      <c r="H811" s="271"/>
      <c r="I811" s="269">
        <v>74</v>
      </c>
      <c r="J811" s="269">
        <v>0.6</v>
      </c>
      <c r="K811" s="269">
        <v>2.5</v>
      </c>
      <c r="L811" s="269"/>
      <c r="M811" s="266"/>
      <c r="N811" s="109">
        <f>I811*J811*K811</f>
        <v>111</v>
      </c>
    </row>
    <row r="812" spans="1:14" s="182" customFormat="1" ht="15.75" x14ac:dyDescent="0.25">
      <c r="A812" s="211"/>
      <c r="B812" s="267"/>
      <c r="C812" s="267"/>
      <c r="D812" s="267"/>
      <c r="E812" s="267"/>
      <c r="F812" s="267"/>
      <c r="G812" s="267"/>
      <c r="H812" s="271"/>
      <c r="I812" s="268"/>
      <c r="J812" s="268"/>
      <c r="K812" s="268"/>
      <c r="L812" s="268"/>
      <c r="M812" s="265"/>
      <c r="N812" s="285">
        <f>SUM(N810:N811)</f>
        <v>117.48</v>
      </c>
    </row>
    <row r="813" spans="1:14" s="182" customFormat="1" ht="15.75" x14ac:dyDescent="0.25">
      <c r="A813" s="662"/>
      <c r="B813" s="578"/>
      <c r="C813" s="578"/>
      <c r="D813" s="578"/>
      <c r="E813" s="578"/>
      <c r="F813" s="578"/>
      <c r="G813" s="578"/>
      <c r="H813" s="578"/>
      <c r="I813" s="578"/>
      <c r="J813" s="578"/>
      <c r="K813" s="578"/>
      <c r="L813" s="578"/>
      <c r="M813" s="578"/>
      <c r="N813" s="663"/>
    </row>
    <row r="814" spans="1:14" s="182" customFormat="1" ht="83.45" customHeight="1" x14ac:dyDescent="0.25">
      <c r="A814" s="81" t="s">
        <v>543</v>
      </c>
      <c r="B814" s="542" t="s">
        <v>718</v>
      </c>
      <c r="C814" s="543"/>
      <c r="D814" s="543"/>
      <c r="E814" s="543"/>
      <c r="F814" s="543"/>
      <c r="G814" s="544"/>
      <c r="H814" s="103" t="s">
        <v>37</v>
      </c>
      <c r="I814" s="253"/>
      <c r="J814" s="253"/>
      <c r="K814" s="253"/>
      <c r="L814" s="253"/>
      <c r="M814" s="253"/>
      <c r="N814" s="109" t="s">
        <v>265</v>
      </c>
    </row>
    <row r="815" spans="1:14" s="182" customFormat="1" ht="15.75" x14ac:dyDescent="0.25">
      <c r="A815" s="81"/>
      <c r="B815" s="168"/>
      <c r="C815" s="169"/>
      <c r="D815" s="169"/>
      <c r="E815" s="169"/>
      <c r="F815" s="169"/>
      <c r="G815" s="170"/>
      <c r="H815" s="103">
        <v>2</v>
      </c>
      <c r="I815" s="253"/>
      <c r="J815" s="253"/>
      <c r="K815" s="253"/>
      <c r="L815" s="253"/>
      <c r="M815" s="253"/>
      <c r="N815" s="109">
        <v>2</v>
      </c>
    </row>
    <row r="816" spans="1:14" s="182" customFormat="1" ht="15.75" x14ac:dyDescent="0.25">
      <c r="A816" s="662"/>
      <c r="B816" s="578"/>
      <c r="C816" s="578"/>
      <c r="D816" s="578"/>
      <c r="E816" s="578"/>
      <c r="F816" s="578"/>
      <c r="G816" s="578"/>
      <c r="H816" s="578"/>
      <c r="I816" s="578"/>
      <c r="J816" s="578"/>
      <c r="K816" s="578"/>
      <c r="L816" s="578"/>
      <c r="M816" s="578"/>
      <c r="N816" s="663"/>
    </row>
    <row r="817" spans="1:14" s="182" customFormat="1" ht="40.15" customHeight="1" x14ac:dyDescent="0.25">
      <c r="A817" s="81" t="s">
        <v>544</v>
      </c>
      <c r="B817" s="669" t="s">
        <v>717</v>
      </c>
      <c r="C817" s="669"/>
      <c r="D817" s="669"/>
      <c r="E817" s="669"/>
      <c r="F817" s="669"/>
      <c r="G817" s="669"/>
      <c r="H817" s="103" t="s">
        <v>32</v>
      </c>
      <c r="I817" s="253"/>
      <c r="J817" s="253"/>
      <c r="K817" s="253"/>
      <c r="L817" s="253"/>
      <c r="M817" s="253"/>
      <c r="N817" s="109" t="s">
        <v>265</v>
      </c>
    </row>
    <row r="818" spans="1:14" s="182" customFormat="1" ht="15.75" x14ac:dyDescent="0.25">
      <c r="A818" s="174"/>
      <c r="B818" s="146"/>
      <c r="C818" s="253"/>
      <c r="D818" s="253"/>
      <c r="E818" s="253"/>
      <c r="F818" s="253"/>
      <c r="G818" s="253"/>
      <c r="H818" s="253">
        <v>60</v>
      </c>
      <c r="I818" s="253"/>
      <c r="J818" s="253"/>
      <c r="K818" s="253"/>
      <c r="L818" s="253"/>
      <c r="M818" s="253"/>
      <c r="N818" s="109">
        <v>60</v>
      </c>
    </row>
    <row r="819" spans="1:14" s="182" customFormat="1" ht="16.5" thickBot="1" x14ac:dyDescent="0.3">
      <c r="A819" s="656"/>
      <c r="B819" s="657"/>
      <c r="C819" s="657"/>
      <c r="D819" s="657"/>
      <c r="E819" s="657"/>
      <c r="F819" s="657"/>
      <c r="G819" s="657"/>
      <c r="H819" s="657"/>
      <c r="I819" s="657"/>
      <c r="J819" s="657"/>
      <c r="K819" s="657"/>
      <c r="L819" s="657"/>
      <c r="M819" s="657"/>
      <c r="N819" s="658"/>
    </row>
    <row r="820" spans="1:14" ht="18.600000000000001" customHeight="1" thickBot="1" x14ac:dyDescent="0.3">
      <c r="A820" s="316" t="s">
        <v>725</v>
      </c>
      <c r="B820" s="516" t="s">
        <v>100</v>
      </c>
      <c r="C820" s="517"/>
      <c r="D820" s="517"/>
      <c r="E820" s="517"/>
      <c r="F820" s="517"/>
      <c r="G820" s="517"/>
      <c r="H820" s="517"/>
      <c r="I820" s="517"/>
      <c r="J820" s="517"/>
      <c r="K820" s="517"/>
      <c r="L820" s="517"/>
      <c r="M820" s="517"/>
      <c r="N820" s="518"/>
    </row>
    <row r="821" spans="1:14" s="182" customFormat="1" ht="40.15" customHeight="1" x14ac:dyDescent="0.25">
      <c r="A821" s="81" t="s">
        <v>726</v>
      </c>
      <c r="B821" s="665" t="s">
        <v>233</v>
      </c>
      <c r="C821" s="665"/>
      <c r="D821" s="665"/>
      <c r="E821" s="665"/>
      <c r="F821" s="665"/>
      <c r="G821" s="665"/>
      <c r="H821" s="108" t="s">
        <v>32</v>
      </c>
      <c r="I821" s="326"/>
      <c r="J821" s="326"/>
      <c r="K821" s="326"/>
      <c r="L821" s="326"/>
      <c r="M821" s="326"/>
      <c r="N821" s="339" t="s">
        <v>265</v>
      </c>
    </row>
    <row r="822" spans="1:14" s="182" customFormat="1" ht="15.75" x14ac:dyDescent="0.25">
      <c r="A822" s="57"/>
      <c r="B822" s="666" t="s">
        <v>735</v>
      </c>
      <c r="C822" s="667"/>
      <c r="D822" s="667"/>
      <c r="E822" s="667"/>
      <c r="F822" s="667"/>
      <c r="G822" s="668"/>
      <c r="H822" s="148"/>
      <c r="I822" s="77"/>
      <c r="J822" s="77"/>
      <c r="K822" s="77"/>
      <c r="L822" s="77"/>
      <c r="M822" s="77"/>
      <c r="N822" s="310">
        <v>6</v>
      </c>
    </row>
    <row r="823" spans="1:14" s="182" customFormat="1" ht="15.75" x14ac:dyDescent="0.25">
      <c r="A823" s="568"/>
      <c r="B823" s="569"/>
      <c r="C823" s="569"/>
      <c r="D823" s="569"/>
      <c r="E823" s="569"/>
      <c r="F823" s="569"/>
      <c r="G823" s="569"/>
      <c r="H823" s="569"/>
      <c r="I823" s="569"/>
      <c r="J823" s="569"/>
      <c r="K823" s="569"/>
      <c r="L823" s="569"/>
      <c r="M823" s="569"/>
      <c r="N823" s="570"/>
    </row>
    <row r="824" spans="1:14" ht="33.6" customHeight="1" x14ac:dyDescent="0.25">
      <c r="A824" s="75" t="s">
        <v>727</v>
      </c>
      <c r="B824" s="463" t="s">
        <v>136</v>
      </c>
      <c r="C824" s="464"/>
      <c r="D824" s="464"/>
      <c r="E824" s="464"/>
      <c r="F824" s="464"/>
      <c r="G824" s="465"/>
      <c r="H824" s="75" t="s">
        <v>32</v>
      </c>
      <c r="I824" s="93"/>
      <c r="J824" s="93"/>
      <c r="K824" s="50"/>
      <c r="L824" s="50"/>
      <c r="M824" s="50"/>
      <c r="N824" s="56" t="s">
        <v>265</v>
      </c>
    </row>
    <row r="825" spans="1:14" ht="37.9" customHeight="1" x14ac:dyDescent="0.25">
      <c r="A825" s="75"/>
      <c r="B825" s="527" t="s">
        <v>736</v>
      </c>
      <c r="C825" s="527"/>
      <c r="D825" s="527"/>
      <c r="E825" s="527"/>
      <c r="F825" s="527"/>
      <c r="G825" s="527"/>
      <c r="H825" s="75"/>
      <c r="I825" s="75"/>
      <c r="J825" s="93"/>
      <c r="K825" s="50"/>
      <c r="L825" s="50"/>
      <c r="M825" s="50"/>
      <c r="N825" s="92">
        <v>100</v>
      </c>
    </row>
    <row r="826" spans="1:14" ht="15.75" x14ac:dyDescent="0.25">
      <c r="A826" s="472"/>
      <c r="B826" s="470"/>
      <c r="C826" s="470"/>
      <c r="D826" s="470"/>
      <c r="E826" s="470"/>
      <c r="F826" s="470"/>
      <c r="G826" s="470"/>
      <c r="H826" s="470"/>
      <c r="I826" s="470"/>
      <c r="J826" s="470"/>
      <c r="K826" s="470"/>
      <c r="L826" s="470"/>
      <c r="M826" s="470"/>
      <c r="N826" s="471"/>
    </row>
    <row r="827" spans="1:14" s="182" customFormat="1" ht="21.6" customHeight="1" x14ac:dyDescent="0.25">
      <c r="A827" s="167" t="s">
        <v>728</v>
      </c>
      <c r="B827" s="463" t="s">
        <v>230</v>
      </c>
      <c r="C827" s="464"/>
      <c r="D827" s="464"/>
      <c r="E827" s="464"/>
      <c r="F827" s="464"/>
      <c r="G827" s="465"/>
      <c r="H827" s="307" t="s">
        <v>8</v>
      </c>
      <c r="I827" s="172"/>
      <c r="J827" s="172"/>
      <c r="K827" s="50"/>
      <c r="L827" s="50"/>
      <c r="M827" s="50"/>
      <c r="N827" s="56" t="s">
        <v>265</v>
      </c>
    </row>
    <row r="828" spans="1:14" s="182" customFormat="1" ht="15.75" x14ac:dyDescent="0.25">
      <c r="A828" s="165"/>
      <c r="B828" s="470" t="s">
        <v>382</v>
      </c>
      <c r="C828" s="470"/>
      <c r="D828" s="470"/>
      <c r="E828" s="470"/>
      <c r="F828" s="470"/>
      <c r="G828" s="470"/>
      <c r="H828" s="278"/>
      <c r="I828" s="166"/>
      <c r="J828" s="166"/>
      <c r="K828" s="166"/>
      <c r="L828" s="166"/>
      <c r="M828" s="166"/>
      <c r="N828" s="279">
        <v>28.4</v>
      </c>
    </row>
    <row r="829" spans="1:14" s="182" customFormat="1" ht="15.75" x14ac:dyDescent="0.25">
      <c r="A829" s="472"/>
      <c r="B829" s="470"/>
      <c r="C829" s="470"/>
      <c r="D829" s="470"/>
      <c r="E829" s="470"/>
      <c r="F829" s="470"/>
      <c r="G829" s="470"/>
      <c r="H829" s="470"/>
      <c r="I829" s="470"/>
      <c r="J829" s="470"/>
      <c r="K829" s="470"/>
      <c r="L829" s="470"/>
      <c r="M829" s="470"/>
      <c r="N829" s="471"/>
    </row>
    <row r="830" spans="1:14" ht="15.75" x14ac:dyDescent="0.25">
      <c r="A830" s="75" t="s">
        <v>729</v>
      </c>
      <c r="B830" s="463" t="s">
        <v>105</v>
      </c>
      <c r="C830" s="464"/>
      <c r="D830" s="464"/>
      <c r="E830" s="464"/>
      <c r="F830" s="464"/>
      <c r="G830" s="465"/>
      <c r="H830" s="75" t="s">
        <v>8</v>
      </c>
      <c r="I830" s="110"/>
      <c r="J830" s="50"/>
      <c r="K830" s="50"/>
      <c r="L830" s="50"/>
      <c r="M830" s="50"/>
      <c r="N830" s="56" t="s">
        <v>265</v>
      </c>
    </row>
    <row r="831" spans="1:14" ht="15" customHeight="1" x14ac:dyDescent="0.25">
      <c r="A831" s="103"/>
      <c r="B831" s="466"/>
      <c r="C831" s="467"/>
      <c r="D831" s="467"/>
      <c r="E831" s="467"/>
      <c r="F831" s="467"/>
      <c r="G831" s="468"/>
      <c r="H831" s="111"/>
      <c r="I831" s="111"/>
      <c r="J831" s="50"/>
      <c r="K831" s="50"/>
      <c r="L831" s="50"/>
      <c r="M831" s="50"/>
      <c r="N831" s="92">
        <v>800</v>
      </c>
    </row>
    <row r="832" spans="1:14" ht="15" customHeight="1" x14ac:dyDescent="0.25">
      <c r="A832" s="538"/>
      <c r="B832" s="539"/>
      <c r="C832" s="539"/>
      <c r="D832" s="539"/>
      <c r="E832" s="539"/>
      <c r="F832" s="539"/>
      <c r="G832" s="539"/>
      <c r="H832" s="539"/>
      <c r="I832" s="539"/>
      <c r="J832" s="539"/>
      <c r="K832" s="539"/>
      <c r="L832" s="539"/>
      <c r="M832" s="539"/>
      <c r="N832" s="540"/>
    </row>
    <row r="833" spans="1:14" s="182" customFormat="1" ht="52.9" customHeight="1" x14ac:dyDescent="0.25">
      <c r="A833" s="204" t="s">
        <v>730</v>
      </c>
      <c r="B833" s="463" t="s">
        <v>639</v>
      </c>
      <c r="C833" s="464"/>
      <c r="D833" s="464"/>
      <c r="E833" s="464"/>
      <c r="F833" s="464"/>
      <c r="G833" s="465"/>
      <c r="H833" s="204" t="s">
        <v>8</v>
      </c>
      <c r="I833" s="110"/>
      <c r="J833" s="50"/>
      <c r="K833" s="50"/>
      <c r="L833" s="50"/>
      <c r="M833" s="50"/>
      <c r="N833" s="56" t="s">
        <v>265</v>
      </c>
    </row>
    <row r="834" spans="1:14" s="182" customFormat="1" ht="15" customHeight="1" x14ac:dyDescent="0.25">
      <c r="A834" s="103"/>
      <c r="B834" s="466" t="s">
        <v>771</v>
      </c>
      <c r="C834" s="467"/>
      <c r="D834" s="467"/>
      <c r="E834" s="467"/>
      <c r="F834" s="467"/>
      <c r="G834" s="468"/>
      <c r="H834" s="111"/>
      <c r="I834" s="111"/>
      <c r="J834" s="50"/>
      <c r="K834" s="50"/>
      <c r="L834" s="50"/>
      <c r="M834" s="50"/>
      <c r="N834" s="92">
        <v>24</v>
      </c>
    </row>
    <row r="835" spans="1:14" s="182" customFormat="1" ht="15" customHeight="1" x14ac:dyDescent="0.25">
      <c r="A835" s="103"/>
      <c r="B835" s="469"/>
      <c r="C835" s="469"/>
      <c r="D835" s="469"/>
      <c r="E835" s="469"/>
      <c r="F835" s="469"/>
      <c r="G835" s="469"/>
      <c r="H835" s="103"/>
      <c r="I835" s="103"/>
      <c r="J835" s="103"/>
      <c r="K835" s="103"/>
      <c r="L835" s="103"/>
      <c r="M835" s="103"/>
      <c r="N835" s="103"/>
    </row>
    <row r="836" spans="1:14" s="182" customFormat="1" ht="15" customHeight="1" x14ac:dyDescent="0.25">
      <c r="A836" s="538"/>
      <c r="B836" s="539"/>
      <c r="C836" s="539"/>
      <c r="D836" s="539"/>
      <c r="E836" s="539"/>
      <c r="F836" s="539"/>
      <c r="G836" s="539"/>
      <c r="H836" s="539"/>
      <c r="I836" s="539"/>
      <c r="J836" s="539"/>
      <c r="K836" s="539"/>
      <c r="L836" s="539"/>
      <c r="M836" s="539"/>
      <c r="N836" s="540"/>
    </row>
    <row r="837" spans="1:14" ht="66" customHeight="1" x14ac:dyDescent="0.25">
      <c r="A837" s="75" t="s">
        <v>731</v>
      </c>
      <c r="B837" s="481" t="s">
        <v>307</v>
      </c>
      <c r="C837" s="481"/>
      <c r="D837" s="481"/>
      <c r="E837" s="481"/>
      <c r="F837" s="481"/>
      <c r="G837" s="481"/>
      <c r="H837" s="75" t="s">
        <v>283</v>
      </c>
      <c r="I837" s="93"/>
      <c r="J837" s="93"/>
      <c r="K837" s="45"/>
      <c r="L837" s="45"/>
      <c r="M837" s="45"/>
      <c r="N837" s="56" t="s">
        <v>265</v>
      </c>
    </row>
    <row r="838" spans="1:14" ht="16.899999999999999" customHeight="1" x14ac:dyDescent="0.25">
      <c r="A838" s="75"/>
      <c r="B838" s="113"/>
      <c r="C838" s="113"/>
      <c r="D838" s="113"/>
      <c r="E838" s="113"/>
      <c r="F838" s="113"/>
      <c r="G838" s="113"/>
      <c r="H838" s="75"/>
      <c r="I838" s="93"/>
      <c r="J838" s="93"/>
      <c r="K838" s="45"/>
      <c r="L838" s="45"/>
      <c r="M838" s="45"/>
      <c r="N838" s="56">
        <v>1</v>
      </c>
    </row>
    <row r="839" spans="1:14" s="182" customFormat="1" ht="16.899999999999999" customHeight="1" x14ac:dyDescent="0.25">
      <c r="A839" s="470"/>
      <c r="B839" s="470"/>
      <c r="C839" s="470"/>
      <c r="D839" s="470"/>
      <c r="E839" s="470"/>
      <c r="F839" s="470"/>
      <c r="G839" s="470"/>
      <c r="H839" s="470"/>
      <c r="I839" s="470"/>
      <c r="J839" s="470"/>
      <c r="K839" s="470"/>
      <c r="L839" s="470"/>
      <c r="M839" s="470"/>
      <c r="N839" s="471"/>
    </row>
    <row r="840" spans="1:14" s="182" customFormat="1" ht="16.899999999999999" customHeight="1" x14ac:dyDescent="0.25">
      <c r="A840" s="75" t="s">
        <v>732</v>
      </c>
      <c r="B840" s="463" t="s">
        <v>250</v>
      </c>
      <c r="C840" s="464"/>
      <c r="D840" s="464"/>
      <c r="E840" s="464"/>
      <c r="F840" s="464"/>
      <c r="G840" s="465"/>
      <c r="H840" s="307" t="s">
        <v>8</v>
      </c>
      <c r="I840" s="93" t="s">
        <v>277</v>
      </c>
      <c r="J840" s="49" t="s">
        <v>264</v>
      </c>
      <c r="K840" s="173" t="s">
        <v>285</v>
      </c>
      <c r="L840" s="50"/>
      <c r="M840" s="50"/>
      <c r="N840" s="56" t="s">
        <v>265</v>
      </c>
    </row>
    <row r="841" spans="1:14" s="182" customFormat="1" ht="15" customHeight="1" x14ac:dyDescent="0.25">
      <c r="A841" s="248"/>
      <c r="B841" s="576" t="s">
        <v>700</v>
      </c>
      <c r="C841" s="576"/>
      <c r="D841" s="576"/>
      <c r="E841" s="576"/>
      <c r="F841" s="576"/>
      <c r="G841" s="576"/>
      <c r="H841" s="50"/>
      <c r="I841" s="173">
        <v>1.1499999999999999</v>
      </c>
      <c r="J841" s="173">
        <v>0.6</v>
      </c>
      <c r="K841" s="173">
        <v>4</v>
      </c>
      <c r="L841" s="50"/>
      <c r="M841" s="100"/>
      <c r="N841" s="90">
        <f>I841*J841*K841</f>
        <v>2.76</v>
      </c>
    </row>
    <row r="842" spans="1:14" ht="15.75" x14ac:dyDescent="0.25">
      <c r="A842" s="470"/>
      <c r="B842" s="470"/>
      <c r="C842" s="470"/>
      <c r="D842" s="470"/>
      <c r="E842" s="470"/>
      <c r="F842" s="470"/>
      <c r="G842" s="470"/>
      <c r="H842" s="470"/>
      <c r="I842" s="470"/>
      <c r="J842" s="470"/>
      <c r="K842" s="470"/>
      <c r="L842" s="470"/>
      <c r="M842" s="470"/>
      <c r="N842" s="471"/>
    </row>
    <row r="843" spans="1:14" ht="52.9" customHeight="1" x14ac:dyDescent="0.25">
      <c r="A843" s="75" t="s">
        <v>733</v>
      </c>
      <c r="B843" s="481" t="s">
        <v>770</v>
      </c>
      <c r="C843" s="481"/>
      <c r="D843" s="481"/>
      <c r="E843" s="481"/>
      <c r="F843" s="481"/>
      <c r="G843" s="481"/>
      <c r="H843" s="75" t="s">
        <v>32</v>
      </c>
      <c r="I843" s="93"/>
      <c r="J843" s="93"/>
      <c r="K843" s="45"/>
      <c r="L843" s="45"/>
      <c r="M843" s="45"/>
      <c r="N843" s="56" t="s">
        <v>265</v>
      </c>
    </row>
    <row r="844" spans="1:14" ht="15.75" x14ac:dyDescent="0.25">
      <c r="A844" s="75"/>
      <c r="B844" s="474"/>
      <c r="C844" s="474"/>
      <c r="D844" s="474"/>
      <c r="E844" s="474"/>
      <c r="F844" s="474"/>
      <c r="G844" s="474"/>
      <c r="H844" s="75">
        <v>8</v>
      </c>
      <c r="I844" s="75"/>
      <c r="J844" s="75"/>
      <c r="K844" s="75"/>
      <c r="L844" s="75"/>
      <c r="M844" s="75"/>
      <c r="N844" s="56">
        <v>8</v>
      </c>
    </row>
    <row r="845" spans="1:14" s="182" customFormat="1" ht="15.75" x14ac:dyDescent="0.25">
      <c r="A845" s="272"/>
      <c r="B845" s="272"/>
      <c r="C845" s="272"/>
      <c r="D845" s="272"/>
      <c r="E845" s="272"/>
      <c r="F845" s="272"/>
      <c r="G845" s="272"/>
      <c r="H845" s="272"/>
      <c r="I845" s="272"/>
      <c r="J845" s="272"/>
      <c r="K845" s="272"/>
      <c r="L845" s="272"/>
      <c r="M845" s="272"/>
      <c r="N845" s="289"/>
    </row>
    <row r="846" spans="1:14" s="182" customFormat="1" ht="42" customHeight="1" x14ac:dyDescent="0.25">
      <c r="A846" s="272" t="s">
        <v>797</v>
      </c>
      <c r="B846" s="664" t="s">
        <v>784</v>
      </c>
      <c r="C846" s="664"/>
      <c r="D846" s="664"/>
      <c r="E846" s="664"/>
      <c r="F846" s="664"/>
      <c r="G846" s="664"/>
      <c r="H846" s="307" t="s">
        <v>8</v>
      </c>
      <c r="I846" s="290"/>
      <c r="J846" s="298" t="s">
        <v>804</v>
      </c>
      <c r="K846" s="298" t="s">
        <v>264</v>
      </c>
      <c r="L846" s="299" t="s">
        <v>278</v>
      </c>
      <c r="M846" s="299" t="s">
        <v>285</v>
      </c>
      <c r="N846" s="294" t="s">
        <v>265</v>
      </c>
    </row>
    <row r="847" spans="1:14" s="182" customFormat="1" ht="47.25" x14ac:dyDescent="0.25">
      <c r="A847" s="272"/>
      <c r="B847" s="109"/>
      <c r="C847" s="109"/>
      <c r="D847" s="109"/>
      <c r="E847" s="109"/>
      <c r="F847" s="109"/>
      <c r="G847" s="109"/>
      <c r="H847" s="109"/>
      <c r="I847" s="109"/>
      <c r="J847" s="292" t="s">
        <v>808</v>
      </c>
      <c r="K847" s="269">
        <v>0.75</v>
      </c>
      <c r="L847" s="269">
        <v>1</v>
      </c>
      <c r="M847" s="269">
        <v>6</v>
      </c>
      <c r="N847" s="293">
        <f>K847*L847*M847</f>
        <v>4.5</v>
      </c>
    </row>
    <row r="848" spans="1:14" s="182" customFormat="1" ht="15.75" x14ac:dyDescent="0.25">
      <c r="A848" s="472"/>
      <c r="B848" s="470"/>
      <c r="C848" s="470"/>
      <c r="D848" s="470"/>
      <c r="E848" s="470"/>
      <c r="F848" s="470"/>
      <c r="G848" s="470"/>
      <c r="H848" s="470"/>
      <c r="I848" s="470"/>
      <c r="J848" s="470"/>
      <c r="K848" s="470"/>
      <c r="L848" s="470"/>
      <c r="M848" s="470"/>
      <c r="N848" s="471"/>
    </row>
    <row r="849" spans="1:14" s="182" customFormat="1" ht="33" customHeight="1" x14ac:dyDescent="0.25">
      <c r="A849" s="270" t="s">
        <v>798</v>
      </c>
      <c r="B849" s="664" t="s">
        <v>785</v>
      </c>
      <c r="C849" s="664"/>
      <c r="D849" s="664"/>
      <c r="E849" s="664"/>
      <c r="F849" s="664"/>
      <c r="G849" s="664"/>
      <c r="H849" s="307" t="s">
        <v>283</v>
      </c>
      <c r="I849" s="62"/>
      <c r="J849" s="50"/>
      <c r="K849" s="291" t="s">
        <v>804</v>
      </c>
      <c r="L849" s="58" t="s">
        <v>285</v>
      </c>
      <c r="M849" s="270"/>
      <c r="N849" s="297" t="s">
        <v>265</v>
      </c>
    </row>
    <row r="850" spans="1:14" s="182" customFormat="1" ht="31.5" x14ac:dyDescent="0.25">
      <c r="A850" s="270"/>
      <c r="B850" s="266"/>
      <c r="C850" s="266"/>
      <c r="D850" s="266"/>
      <c r="E850" s="266"/>
      <c r="F850" s="266"/>
      <c r="G850" s="266"/>
      <c r="H850" s="266"/>
      <c r="I850" s="266"/>
      <c r="J850" s="50"/>
      <c r="K850" s="292" t="s">
        <v>806</v>
      </c>
      <c r="L850" s="148">
        <v>2</v>
      </c>
      <c r="M850" s="270"/>
      <c r="N850" s="56">
        <v>6</v>
      </c>
    </row>
    <row r="851" spans="1:14" s="182" customFormat="1" ht="47.25" x14ac:dyDescent="0.25">
      <c r="A851" s="270"/>
      <c r="B851" s="266"/>
      <c r="C851" s="266"/>
      <c r="D851" s="266"/>
      <c r="E851" s="266"/>
      <c r="F851" s="266"/>
      <c r="G851" s="266"/>
      <c r="H851" s="266"/>
      <c r="I851" s="266"/>
      <c r="J851" s="50"/>
      <c r="K851" s="292" t="s">
        <v>807</v>
      </c>
      <c r="L851" s="148">
        <v>4</v>
      </c>
      <c r="M851" s="270"/>
      <c r="N851" s="56"/>
    </row>
    <row r="852" spans="1:14" s="182" customFormat="1" ht="15.75" x14ac:dyDescent="0.25">
      <c r="A852" s="272"/>
      <c r="B852" s="266"/>
      <c r="C852" s="266"/>
      <c r="D852" s="266"/>
      <c r="E852" s="266"/>
      <c r="F852" s="266"/>
      <c r="G852" s="266"/>
      <c r="H852" s="266"/>
      <c r="I852" s="266"/>
      <c r="J852" s="50"/>
      <c r="K852" s="292"/>
      <c r="L852" s="148">
        <f>SUM(L850:L851)</f>
        <v>6</v>
      </c>
      <c r="M852" s="272"/>
      <c r="N852" s="289"/>
    </row>
    <row r="853" spans="1:14" s="182" customFormat="1" ht="15.75" x14ac:dyDescent="0.25">
      <c r="A853" s="470"/>
      <c r="B853" s="470"/>
      <c r="C853" s="470"/>
      <c r="D853" s="470"/>
      <c r="E853" s="470"/>
      <c r="F853" s="470"/>
      <c r="G853" s="470"/>
      <c r="H853" s="470"/>
      <c r="I853" s="470"/>
      <c r="J853" s="470"/>
      <c r="K853" s="470"/>
      <c r="L853" s="470"/>
      <c r="M853" s="470"/>
      <c r="N853" s="470"/>
    </row>
    <row r="854" spans="1:14" s="182" customFormat="1" ht="34.9" customHeight="1" x14ac:dyDescent="0.25">
      <c r="A854" s="272" t="s">
        <v>799</v>
      </c>
      <c r="B854" s="664" t="s">
        <v>786</v>
      </c>
      <c r="C854" s="664"/>
      <c r="D854" s="664"/>
      <c r="E854" s="664"/>
      <c r="F854" s="664"/>
      <c r="G854" s="664"/>
      <c r="H854" s="307" t="s">
        <v>283</v>
      </c>
      <c r="I854" s="265"/>
      <c r="J854" s="295"/>
      <c r="K854" s="291" t="s">
        <v>804</v>
      </c>
      <c r="L854" s="58" t="s">
        <v>285</v>
      </c>
      <c r="M854" s="272"/>
      <c r="N854" s="297" t="s">
        <v>265</v>
      </c>
    </row>
    <row r="855" spans="1:14" s="182" customFormat="1" ht="31.5" x14ac:dyDescent="0.25">
      <c r="A855" s="272"/>
      <c r="B855" s="538" t="s">
        <v>795</v>
      </c>
      <c r="C855" s="539"/>
      <c r="D855" s="539"/>
      <c r="E855" s="539"/>
      <c r="F855" s="540"/>
      <c r="G855" s="214"/>
      <c r="H855" s="214"/>
      <c r="I855" s="266"/>
      <c r="J855" s="292"/>
      <c r="K855" s="292" t="s">
        <v>806</v>
      </c>
      <c r="L855" s="148">
        <v>2</v>
      </c>
      <c r="M855" s="272"/>
      <c r="N855" s="56">
        <v>6</v>
      </c>
    </row>
    <row r="856" spans="1:14" s="182" customFormat="1" ht="47.25" x14ac:dyDescent="0.25">
      <c r="A856" s="272"/>
      <c r="B856" s="214"/>
      <c r="C856" s="214"/>
      <c r="D856" s="214"/>
      <c r="E856" s="214"/>
      <c r="F856" s="214"/>
      <c r="G856" s="214"/>
      <c r="H856" s="214"/>
      <c r="I856" s="266"/>
      <c r="J856" s="292"/>
      <c r="K856" s="292" t="s">
        <v>807</v>
      </c>
      <c r="L856" s="148">
        <v>4</v>
      </c>
      <c r="M856" s="270"/>
      <c r="N856" s="56"/>
    </row>
    <row r="857" spans="1:14" s="182" customFormat="1" ht="15.75" x14ac:dyDescent="0.25">
      <c r="A857" s="272"/>
      <c r="B857" s="214"/>
      <c r="C857" s="214"/>
      <c r="D857" s="214"/>
      <c r="E857" s="214"/>
      <c r="F857" s="214"/>
      <c r="G857" s="214"/>
      <c r="H857" s="214"/>
      <c r="I857" s="109"/>
      <c r="J857" s="109"/>
      <c r="K857" s="292"/>
      <c r="L857" s="148">
        <f>SUM(L855:L856)</f>
        <v>6</v>
      </c>
      <c r="M857" s="270"/>
      <c r="N857" s="56"/>
    </row>
    <row r="858" spans="1:14" s="182" customFormat="1" ht="15.75" x14ac:dyDescent="0.25">
      <c r="A858" s="470"/>
      <c r="B858" s="470"/>
      <c r="C858" s="470"/>
      <c r="D858" s="470"/>
      <c r="E858" s="470"/>
      <c r="F858" s="470"/>
      <c r="G858" s="470"/>
      <c r="H858" s="470"/>
      <c r="I858" s="470"/>
      <c r="J858" s="470"/>
      <c r="K858" s="470"/>
      <c r="L858" s="470"/>
      <c r="M858" s="470"/>
      <c r="N858" s="470"/>
    </row>
    <row r="859" spans="1:14" s="182" customFormat="1" ht="34.15" customHeight="1" x14ac:dyDescent="0.25">
      <c r="A859" s="270" t="s">
        <v>800</v>
      </c>
      <c r="B859" s="460" t="s">
        <v>805</v>
      </c>
      <c r="C859" s="461"/>
      <c r="D859" s="461"/>
      <c r="E859" s="461"/>
      <c r="F859" s="461"/>
      <c r="G859" s="462"/>
      <c r="H859" s="307" t="s">
        <v>283</v>
      </c>
      <c r="I859" s="266"/>
      <c r="J859" s="266"/>
      <c r="K859" s="291" t="s">
        <v>804</v>
      </c>
      <c r="L859" s="58" t="s">
        <v>285</v>
      </c>
      <c r="M859" s="270"/>
      <c r="N859" s="297" t="s">
        <v>265</v>
      </c>
    </row>
    <row r="860" spans="1:14" s="182" customFormat="1" ht="31.5" x14ac:dyDescent="0.25">
      <c r="A860" s="270"/>
      <c r="B860" s="469" t="s">
        <v>796</v>
      </c>
      <c r="C860" s="469"/>
      <c r="D860" s="469"/>
      <c r="E860" s="469"/>
      <c r="F860" s="469"/>
      <c r="G860" s="266"/>
      <c r="H860" s="266"/>
      <c r="I860" s="266"/>
      <c r="J860" s="266"/>
      <c r="K860" s="292" t="s">
        <v>806</v>
      </c>
      <c r="L860" s="148">
        <v>2</v>
      </c>
      <c r="M860" s="270"/>
      <c r="N860" s="56">
        <v>2</v>
      </c>
    </row>
    <row r="861" spans="1:14" s="182" customFormat="1" ht="15.75" x14ac:dyDescent="0.25">
      <c r="A861" s="270"/>
      <c r="B861" s="266"/>
      <c r="C861" s="266"/>
      <c r="D861" s="266"/>
      <c r="E861" s="266"/>
      <c r="F861" s="266"/>
      <c r="G861" s="266"/>
      <c r="H861" s="266"/>
      <c r="I861" s="266"/>
      <c r="J861" s="266"/>
      <c r="K861" s="266"/>
      <c r="L861" s="266"/>
      <c r="M861" s="270"/>
      <c r="N861" s="56"/>
    </row>
    <row r="862" spans="1:14" s="182" customFormat="1" ht="33" customHeight="1" x14ac:dyDescent="0.25">
      <c r="A862" s="270" t="s">
        <v>801</v>
      </c>
      <c r="B862" s="460" t="s">
        <v>849</v>
      </c>
      <c r="C862" s="461"/>
      <c r="D862" s="461"/>
      <c r="E862" s="461"/>
      <c r="F862" s="461"/>
      <c r="G862" s="462"/>
      <c r="H862" s="307" t="s">
        <v>283</v>
      </c>
      <c r="I862" s="266"/>
      <c r="J862" s="266"/>
      <c r="K862" s="291" t="s">
        <v>804</v>
      </c>
      <c r="L862" s="58" t="s">
        <v>285</v>
      </c>
      <c r="M862" s="270"/>
      <c r="N862" s="297" t="s">
        <v>265</v>
      </c>
    </row>
    <row r="863" spans="1:14" s="182" customFormat="1" ht="47.25" x14ac:dyDescent="0.25">
      <c r="A863" s="270"/>
      <c r="B863" s="296"/>
      <c r="C863" s="296"/>
      <c r="D863" s="296"/>
      <c r="E863" s="296"/>
      <c r="F863" s="296"/>
      <c r="G863" s="296"/>
      <c r="H863" s="296"/>
      <c r="I863" s="266"/>
      <c r="J863" s="266"/>
      <c r="K863" s="292" t="s">
        <v>807</v>
      </c>
      <c r="L863" s="148">
        <v>6</v>
      </c>
      <c r="M863" s="270"/>
      <c r="N863" s="56">
        <v>6</v>
      </c>
    </row>
    <row r="864" spans="1:14" s="182" customFormat="1" ht="15.75" x14ac:dyDescent="0.25">
      <c r="A864" s="270"/>
      <c r="B864" s="270"/>
      <c r="C864" s="270"/>
      <c r="D864" s="270"/>
      <c r="E864" s="270"/>
      <c r="F864" s="270"/>
      <c r="G864" s="270"/>
      <c r="H864" s="270"/>
      <c r="I864" s="270"/>
      <c r="J864" s="270"/>
      <c r="K864" s="270"/>
      <c r="L864" s="270"/>
      <c r="M864" s="270"/>
      <c r="N864" s="56"/>
    </row>
    <row r="865" spans="1:14" ht="15.75" x14ac:dyDescent="0.25">
      <c r="A865" s="537"/>
      <c r="B865" s="537"/>
      <c r="C865" s="537"/>
      <c r="D865" s="537"/>
      <c r="E865" s="537"/>
      <c r="F865" s="537"/>
      <c r="G865" s="537"/>
      <c r="H865" s="537"/>
      <c r="I865" s="537"/>
      <c r="J865" s="537"/>
      <c r="K865" s="537"/>
      <c r="L865" s="537"/>
      <c r="M865" s="537"/>
      <c r="N865" s="537"/>
    </row>
    <row r="866" spans="1:14" ht="15.75" x14ac:dyDescent="0.25">
      <c r="A866" s="114"/>
      <c r="B866" s="114"/>
      <c r="C866" s="114"/>
      <c r="D866" s="114"/>
      <c r="E866" s="114"/>
      <c r="F866" s="114"/>
      <c r="G866" s="114"/>
      <c r="H866" s="114"/>
      <c r="I866" s="114"/>
      <c r="J866" s="114"/>
      <c r="K866" s="114"/>
      <c r="L866" s="114"/>
      <c r="M866" s="114"/>
      <c r="N866" s="115"/>
    </row>
    <row r="867" spans="1:14" x14ac:dyDescent="0.25">
      <c r="A867" s="529" t="s">
        <v>855</v>
      </c>
      <c r="B867" s="529"/>
      <c r="C867" s="529"/>
      <c r="D867" s="529"/>
      <c r="E867" s="529"/>
      <c r="F867" s="529"/>
    </row>
    <row r="873" spans="1:14" ht="18" x14ac:dyDescent="0.25">
      <c r="A873" s="116"/>
      <c r="B873" s="116"/>
      <c r="C873" s="116"/>
      <c r="D873" s="117"/>
      <c r="E873" s="117"/>
      <c r="F873" s="117"/>
      <c r="G873" s="117"/>
    </row>
    <row r="875" spans="1:14" x14ac:dyDescent="0.25">
      <c r="A875" s="116"/>
      <c r="B875" s="116"/>
      <c r="C875" s="116"/>
      <c r="D875" s="116"/>
      <c r="E875" s="116"/>
      <c r="F875" s="116"/>
      <c r="G875" s="116"/>
    </row>
    <row r="876" spans="1:14" ht="15.75" x14ac:dyDescent="0.25">
      <c r="A876" s="530" t="s">
        <v>308</v>
      </c>
      <c r="B876" s="530"/>
      <c r="C876" s="530"/>
      <c r="D876" s="530"/>
      <c r="E876" s="530"/>
      <c r="F876" s="530"/>
      <c r="G876" s="530"/>
    </row>
    <row r="877" spans="1:14" ht="15.75" x14ac:dyDescent="0.25">
      <c r="A877" s="531" t="s">
        <v>231</v>
      </c>
      <c r="B877" s="531"/>
      <c r="C877" s="531"/>
      <c r="D877" s="531"/>
      <c r="E877" s="531"/>
      <c r="F877" s="531"/>
      <c r="G877" s="531"/>
    </row>
  </sheetData>
  <mergeCells count="710">
    <mergeCell ref="A559:N559"/>
    <mergeCell ref="B587:G587"/>
    <mergeCell ref="B590:G590"/>
    <mergeCell ref="B593:G593"/>
    <mergeCell ref="B596:G596"/>
    <mergeCell ref="B599:G599"/>
    <mergeCell ref="B602:G602"/>
    <mergeCell ref="B605:G605"/>
    <mergeCell ref="B608:G608"/>
    <mergeCell ref="I563:M563"/>
    <mergeCell ref="I566:M566"/>
    <mergeCell ref="I569:M569"/>
    <mergeCell ref="I572:M572"/>
    <mergeCell ref="I575:M575"/>
    <mergeCell ref="I578:M578"/>
    <mergeCell ref="I581:M581"/>
    <mergeCell ref="I584:M584"/>
    <mergeCell ref="I587:M587"/>
    <mergeCell ref="I590:M590"/>
    <mergeCell ref="I593:M593"/>
    <mergeCell ref="I596:M596"/>
    <mergeCell ref="I599:M599"/>
    <mergeCell ref="I602:M602"/>
    <mergeCell ref="I605:M605"/>
    <mergeCell ref="A562:N562"/>
    <mergeCell ref="B563:G563"/>
    <mergeCell ref="B566:G566"/>
    <mergeCell ref="B569:G569"/>
    <mergeCell ref="B572:G572"/>
    <mergeCell ref="B575:G575"/>
    <mergeCell ref="B578:G578"/>
    <mergeCell ref="B581:G581"/>
    <mergeCell ref="B584:G584"/>
    <mergeCell ref="B860:F860"/>
    <mergeCell ref="B855:F855"/>
    <mergeCell ref="A848:N848"/>
    <mergeCell ref="A853:N853"/>
    <mergeCell ref="A858:N858"/>
    <mergeCell ref="B846:G846"/>
    <mergeCell ref="B849:G849"/>
    <mergeCell ref="B854:G854"/>
    <mergeCell ref="I608:M608"/>
    <mergeCell ref="A819:N819"/>
    <mergeCell ref="B821:G821"/>
    <mergeCell ref="A823:N823"/>
    <mergeCell ref="B822:G822"/>
    <mergeCell ref="B827:G827"/>
    <mergeCell ref="B828:G828"/>
    <mergeCell ref="A801:N801"/>
    <mergeCell ref="B802:N802"/>
    <mergeCell ref="B803:G803"/>
    <mergeCell ref="B806:G806"/>
    <mergeCell ref="B809:G809"/>
    <mergeCell ref="B814:G814"/>
    <mergeCell ref="B817:G817"/>
    <mergeCell ref="A805:N805"/>
    <mergeCell ref="A808:N808"/>
    <mergeCell ref="A813:N813"/>
    <mergeCell ref="A816:N816"/>
    <mergeCell ref="B807:G807"/>
    <mergeCell ref="B804:G804"/>
    <mergeCell ref="B820:N820"/>
    <mergeCell ref="B824:G824"/>
    <mergeCell ref="B825:G825"/>
    <mergeCell ref="A826:N826"/>
    <mergeCell ref="B790:G790"/>
    <mergeCell ref="B793:G793"/>
    <mergeCell ref="B796:G796"/>
    <mergeCell ref="B799:G799"/>
    <mergeCell ref="A798:N798"/>
    <mergeCell ref="A789:N789"/>
    <mergeCell ref="A786:N786"/>
    <mergeCell ref="A792:N792"/>
    <mergeCell ref="A795:N795"/>
    <mergeCell ref="A744:N744"/>
    <mergeCell ref="A747:N747"/>
    <mergeCell ref="A750:N750"/>
    <mergeCell ref="A753:N753"/>
    <mergeCell ref="A756:N756"/>
    <mergeCell ref="A759:N759"/>
    <mergeCell ref="A762:N762"/>
    <mergeCell ref="A765:N765"/>
    <mergeCell ref="A768:N768"/>
    <mergeCell ref="B763:G763"/>
    <mergeCell ref="B766:G766"/>
    <mergeCell ref="B769:G769"/>
    <mergeCell ref="B772:G772"/>
    <mergeCell ref="B775:G775"/>
    <mergeCell ref="B778:G778"/>
    <mergeCell ref="B781:G781"/>
    <mergeCell ref="B784:G784"/>
    <mergeCell ref="B787:G787"/>
    <mergeCell ref="A740:N740"/>
    <mergeCell ref="B741:N741"/>
    <mergeCell ref="B742:G742"/>
    <mergeCell ref="B745:G745"/>
    <mergeCell ref="B748:G748"/>
    <mergeCell ref="B751:G751"/>
    <mergeCell ref="B754:G754"/>
    <mergeCell ref="B757:G757"/>
    <mergeCell ref="B760:G760"/>
    <mergeCell ref="A771:N771"/>
    <mergeCell ref="A774:N774"/>
    <mergeCell ref="A777:N777"/>
    <mergeCell ref="A780:N780"/>
    <mergeCell ref="A783:N783"/>
    <mergeCell ref="B735:G735"/>
    <mergeCell ref="B738:G738"/>
    <mergeCell ref="B707:G707"/>
    <mergeCell ref="B710:G710"/>
    <mergeCell ref="B713:G713"/>
    <mergeCell ref="I717:M717"/>
    <mergeCell ref="I720:M720"/>
    <mergeCell ref="I723:M723"/>
    <mergeCell ref="I726:M726"/>
    <mergeCell ref="I729:M729"/>
    <mergeCell ref="I732:M732"/>
    <mergeCell ref="I735:M735"/>
    <mergeCell ref="I738:M738"/>
    <mergeCell ref="A719:N719"/>
    <mergeCell ref="A722:N722"/>
    <mergeCell ref="A725:N725"/>
    <mergeCell ref="A728:N728"/>
    <mergeCell ref="A731:N731"/>
    <mergeCell ref="A734:N734"/>
    <mergeCell ref="A737:N737"/>
    <mergeCell ref="A715:N715"/>
    <mergeCell ref="I713:M713"/>
    <mergeCell ref="B716:N716"/>
    <mergeCell ref="B717:G717"/>
    <mergeCell ref="B720:G720"/>
    <mergeCell ref="B723:G723"/>
    <mergeCell ref="B726:G726"/>
    <mergeCell ref="B729:G729"/>
    <mergeCell ref="B732:G732"/>
    <mergeCell ref="B706:N706"/>
    <mergeCell ref="A709:N709"/>
    <mergeCell ref="I707:M707"/>
    <mergeCell ref="I710:M710"/>
    <mergeCell ref="A712:N712"/>
    <mergeCell ref="B701:G701"/>
    <mergeCell ref="B704:G704"/>
    <mergeCell ref="A699:N699"/>
    <mergeCell ref="A702:N702"/>
    <mergeCell ref="A705:N705"/>
    <mergeCell ref="B689:G689"/>
    <mergeCell ref="B677:G677"/>
    <mergeCell ref="B680:G680"/>
    <mergeCell ref="B683:G683"/>
    <mergeCell ref="B686:G686"/>
    <mergeCell ref="B692:G692"/>
    <mergeCell ref="A693:N693"/>
    <mergeCell ref="B695:G695"/>
    <mergeCell ref="B679:G679"/>
    <mergeCell ref="B682:G682"/>
    <mergeCell ref="B685:G685"/>
    <mergeCell ref="B688:G688"/>
    <mergeCell ref="B691:G691"/>
    <mergeCell ref="B694:G694"/>
    <mergeCell ref="B697:G697"/>
    <mergeCell ref="B700:G700"/>
    <mergeCell ref="B703:G703"/>
    <mergeCell ref="B698:G698"/>
    <mergeCell ref="A426:N426"/>
    <mergeCell ref="A502:N502"/>
    <mergeCell ref="A463:N463"/>
    <mergeCell ref="A460:N460"/>
    <mergeCell ref="A457:N457"/>
    <mergeCell ref="A454:N454"/>
    <mergeCell ref="A451:N451"/>
    <mergeCell ref="A448:N448"/>
    <mergeCell ref="A496:N496"/>
    <mergeCell ref="A493:N493"/>
    <mergeCell ref="A490:N490"/>
    <mergeCell ref="A487:N487"/>
    <mergeCell ref="A484:N484"/>
    <mergeCell ref="A481:N481"/>
    <mergeCell ref="A478:N478"/>
    <mergeCell ref="A466:N466"/>
    <mergeCell ref="A472:N472"/>
    <mergeCell ref="A475:N475"/>
    <mergeCell ref="I548:M548"/>
    <mergeCell ref="I551:M551"/>
    <mergeCell ref="A550:N550"/>
    <mergeCell ref="A547:N547"/>
    <mergeCell ref="A544:N544"/>
    <mergeCell ref="A541:N541"/>
    <mergeCell ref="A538:N538"/>
    <mergeCell ref="A535:N535"/>
    <mergeCell ref="I524:M524"/>
    <mergeCell ref="I527:M527"/>
    <mergeCell ref="I530:M530"/>
    <mergeCell ref="I533:M533"/>
    <mergeCell ref="I536:M536"/>
    <mergeCell ref="I539:M539"/>
    <mergeCell ref="I542:M542"/>
    <mergeCell ref="I545:M545"/>
    <mergeCell ref="A532:N532"/>
    <mergeCell ref="A529:N529"/>
    <mergeCell ref="A526:N526"/>
    <mergeCell ref="B542:G542"/>
    <mergeCell ref="B545:G545"/>
    <mergeCell ref="B548:G548"/>
    <mergeCell ref="B551:G551"/>
    <mergeCell ref="B524:G524"/>
    <mergeCell ref="I500:M500"/>
    <mergeCell ref="I497:M497"/>
    <mergeCell ref="I503:M503"/>
    <mergeCell ref="I509:M509"/>
    <mergeCell ref="I512:M512"/>
    <mergeCell ref="I515:M515"/>
    <mergeCell ref="I518:M518"/>
    <mergeCell ref="I521:M521"/>
    <mergeCell ref="A520:N520"/>
    <mergeCell ref="A517:N517"/>
    <mergeCell ref="A514:N514"/>
    <mergeCell ref="A511:N511"/>
    <mergeCell ref="A508:N508"/>
    <mergeCell ref="B509:G509"/>
    <mergeCell ref="B512:G512"/>
    <mergeCell ref="B515:G515"/>
    <mergeCell ref="B518:G518"/>
    <mergeCell ref="B521:G521"/>
    <mergeCell ref="I428:M428"/>
    <mergeCell ref="I431:M431"/>
    <mergeCell ref="I434:M434"/>
    <mergeCell ref="I437:M437"/>
    <mergeCell ref="I440:M440"/>
    <mergeCell ref="I443:M443"/>
    <mergeCell ref="I446:M446"/>
    <mergeCell ref="I449:M449"/>
    <mergeCell ref="I452:M452"/>
    <mergeCell ref="A445:N445"/>
    <mergeCell ref="A442:N442"/>
    <mergeCell ref="A439:N439"/>
    <mergeCell ref="A436:N436"/>
    <mergeCell ref="A433:N433"/>
    <mergeCell ref="A430:N430"/>
    <mergeCell ref="I455:M455"/>
    <mergeCell ref="I458:M458"/>
    <mergeCell ref="I461:M461"/>
    <mergeCell ref="I464:M464"/>
    <mergeCell ref="I467:M467"/>
    <mergeCell ref="A499:N499"/>
    <mergeCell ref="I470:M470"/>
    <mergeCell ref="I473:M473"/>
    <mergeCell ref="I476:M476"/>
    <mergeCell ref="I479:M479"/>
    <mergeCell ref="I482:M482"/>
    <mergeCell ref="I485:M485"/>
    <mergeCell ref="I488:M488"/>
    <mergeCell ref="I491:M491"/>
    <mergeCell ref="I494:M494"/>
    <mergeCell ref="B479:G479"/>
    <mergeCell ref="B482:G482"/>
    <mergeCell ref="B485:G485"/>
    <mergeCell ref="B488:G488"/>
    <mergeCell ref="B527:G527"/>
    <mergeCell ref="B530:G530"/>
    <mergeCell ref="A523:N523"/>
    <mergeCell ref="B841:G841"/>
    <mergeCell ref="B431:G431"/>
    <mergeCell ref="B434:G434"/>
    <mergeCell ref="B437:G437"/>
    <mergeCell ref="B440:G440"/>
    <mergeCell ref="B443:G443"/>
    <mergeCell ref="B446:G446"/>
    <mergeCell ref="B449:G449"/>
    <mergeCell ref="B452:G452"/>
    <mergeCell ref="B455:G455"/>
    <mergeCell ref="B458:G458"/>
    <mergeCell ref="B461:G461"/>
    <mergeCell ref="B464:G464"/>
    <mergeCell ref="B467:G467"/>
    <mergeCell ref="B470:G470"/>
    <mergeCell ref="B473:G473"/>
    <mergeCell ref="B476:G476"/>
    <mergeCell ref="B533:G533"/>
    <mergeCell ref="B536:G536"/>
    <mergeCell ref="B539:G539"/>
    <mergeCell ref="B611:N611"/>
    <mergeCell ref="N111:N112"/>
    <mergeCell ref="N108:N109"/>
    <mergeCell ref="N105:N106"/>
    <mergeCell ref="H105:M106"/>
    <mergeCell ref="H108:M109"/>
    <mergeCell ref="H111:M112"/>
    <mergeCell ref="H114:M115"/>
    <mergeCell ref="H124:M125"/>
    <mergeCell ref="A126:N126"/>
    <mergeCell ref="A113:N113"/>
    <mergeCell ref="A110:N110"/>
    <mergeCell ref="A107:N107"/>
    <mergeCell ref="A124:A125"/>
    <mergeCell ref="B124:G125"/>
    <mergeCell ref="A123:N123"/>
    <mergeCell ref="N124:N125"/>
    <mergeCell ref="N114:N115"/>
    <mergeCell ref="A111:A112"/>
    <mergeCell ref="B111:G112"/>
    <mergeCell ref="A114:A115"/>
    <mergeCell ref="B114:G115"/>
    <mergeCell ref="A108:A109"/>
    <mergeCell ref="B108:G109"/>
    <mergeCell ref="H92:M93"/>
    <mergeCell ref="H95:M96"/>
    <mergeCell ref="H98:M99"/>
    <mergeCell ref="A103:N103"/>
    <mergeCell ref="A94:M94"/>
    <mergeCell ref="A95:A96"/>
    <mergeCell ref="B95:G96"/>
    <mergeCell ref="A97:M97"/>
    <mergeCell ref="A98:A99"/>
    <mergeCell ref="B98:G99"/>
    <mergeCell ref="A83:N83"/>
    <mergeCell ref="A81:A82"/>
    <mergeCell ref="B81:G82"/>
    <mergeCell ref="A104:M104"/>
    <mergeCell ref="A105:A106"/>
    <mergeCell ref="B105:G106"/>
    <mergeCell ref="B72:G73"/>
    <mergeCell ref="H72:M73"/>
    <mergeCell ref="A88:M88"/>
    <mergeCell ref="A89:A90"/>
    <mergeCell ref="B89:G90"/>
    <mergeCell ref="A91:M91"/>
    <mergeCell ref="A92:A93"/>
    <mergeCell ref="B92:G93"/>
    <mergeCell ref="N78:N79"/>
    <mergeCell ref="N81:N82"/>
    <mergeCell ref="N75:N76"/>
    <mergeCell ref="H81:M82"/>
    <mergeCell ref="H78:M79"/>
    <mergeCell ref="N89:N90"/>
    <mergeCell ref="N92:N93"/>
    <mergeCell ref="N95:N96"/>
    <mergeCell ref="N98:N99"/>
    <mergeCell ref="H89:M90"/>
    <mergeCell ref="N84:N86"/>
    <mergeCell ref="H84:M86"/>
    <mergeCell ref="A87:N87"/>
    <mergeCell ref="B10:N10"/>
    <mergeCell ref="B11:G11"/>
    <mergeCell ref="B12:G12"/>
    <mergeCell ref="A13:N13"/>
    <mergeCell ref="G41:I41"/>
    <mergeCell ref="G42:I42"/>
    <mergeCell ref="G43:I43"/>
    <mergeCell ref="N66:N67"/>
    <mergeCell ref="A69:A70"/>
    <mergeCell ref="B69:G70"/>
    <mergeCell ref="A59:A60"/>
    <mergeCell ref="B59:G60"/>
    <mergeCell ref="H53:M54"/>
    <mergeCell ref="N56:N57"/>
    <mergeCell ref="N59:N60"/>
    <mergeCell ref="H56:M57"/>
    <mergeCell ref="H59:M60"/>
    <mergeCell ref="A55:N55"/>
    <mergeCell ref="A58:N58"/>
    <mergeCell ref="A64:N64"/>
    <mergeCell ref="A68:N68"/>
    <mergeCell ref="A44:N44"/>
    <mergeCell ref="B14:G14"/>
    <mergeCell ref="B15:G15"/>
    <mergeCell ref="A16:N16"/>
    <mergeCell ref="B17:G17"/>
    <mergeCell ref="B18:G18"/>
    <mergeCell ref="A19:N19"/>
    <mergeCell ref="A61:N61"/>
    <mergeCell ref="A62:A63"/>
    <mergeCell ref="B62:G63"/>
    <mergeCell ref="H62:M63"/>
    <mergeCell ref="A1:K2"/>
    <mergeCell ref="L1:N9"/>
    <mergeCell ref="A3:K3"/>
    <mergeCell ref="A4:H5"/>
    <mergeCell ref="I4:K4"/>
    <mergeCell ref="I5:K5"/>
    <mergeCell ref="I6:K6"/>
    <mergeCell ref="I7:K7"/>
    <mergeCell ref="A8:K9"/>
    <mergeCell ref="A201:N201"/>
    <mergeCell ref="B185:G185"/>
    <mergeCell ref="A163:N163"/>
    <mergeCell ref="B20:N20"/>
    <mergeCell ref="B21:G21"/>
    <mergeCell ref="B22:G22"/>
    <mergeCell ref="I22:M22"/>
    <mergeCell ref="B25:G25"/>
    <mergeCell ref="B26:G26"/>
    <mergeCell ref="A30:N30"/>
    <mergeCell ref="B31:N31"/>
    <mergeCell ref="B32:G32"/>
    <mergeCell ref="B45:G45"/>
    <mergeCell ref="B48:G48"/>
    <mergeCell ref="B51:N51"/>
    <mergeCell ref="B128:G128"/>
    <mergeCell ref="G33:I33"/>
    <mergeCell ref="G34:I34"/>
    <mergeCell ref="G35:I35"/>
    <mergeCell ref="G36:I36"/>
    <mergeCell ref="G37:I37"/>
    <mergeCell ref="G38:I38"/>
    <mergeCell ref="G39:I39"/>
    <mergeCell ref="G40:I40"/>
    <mergeCell ref="B217:G217"/>
    <mergeCell ref="A221:N221"/>
    <mergeCell ref="B184:N184"/>
    <mergeCell ref="B202:G202"/>
    <mergeCell ref="B203:G203"/>
    <mergeCell ref="A204:N204"/>
    <mergeCell ref="A23:N23"/>
    <mergeCell ref="B24:N24"/>
    <mergeCell ref="B28:G28"/>
    <mergeCell ref="B29:G29"/>
    <mergeCell ref="A80:N80"/>
    <mergeCell ref="B127:N127"/>
    <mergeCell ref="B164:G164"/>
    <mergeCell ref="A170:N170"/>
    <mergeCell ref="B171:G171"/>
    <mergeCell ref="I165:I168"/>
    <mergeCell ref="A183:N183"/>
    <mergeCell ref="B191:G191"/>
    <mergeCell ref="A195:N195"/>
    <mergeCell ref="B196:G196"/>
    <mergeCell ref="B197:G197"/>
    <mergeCell ref="B199:G199"/>
    <mergeCell ref="B200:G200"/>
    <mergeCell ref="A198:N198"/>
    <mergeCell ref="A187:N187"/>
    <mergeCell ref="A244:N244"/>
    <mergeCell ref="A245:N245"/>
    <mergeCell ref="B205:G205"/>
    <mergeCell ref="B206:G206"/>
    <mergeCell ref="A207:N207"/>
    <mergeCell ref="B211:G211"/>
    <mergeCell ref="A237:N237"/>
    <mergeCell ref="B238:N238"/>
    <mergeCell ref="B222:G222"/>
    <mergeCell ref="A228:N228"/>
    <mergeCell ref="B229:G229"/>
    <mergeCell ref="H230:H233"/>
    <mergeCell ref="H234:H235"/>
    <mergeCell ref="B240:G240"/>
    <mergeCell ref="B208:G208"/>
    <mergeCell ref="B209:G209"/>
    <mergeCell ref="B239:G239"/>
    <mergeCell ref="A241:N241"/>
    <mergeCell ref="B242:G242"/>
    <mergeCell ref="B243:G243"/>
    <mergeCell ref="B188:G188"/>
    <mergeCell ref="A190:N190"/>
    <mergeCell ref="B216:N216"/>
    <mergeCell ref="B277:G277"/>
    <mergeCell ref="A278:N278"/>
    <mergeCell ref="B279:G279"/>
    <mergeCell ref="A275:N275"/>
    <mergeCell ref="B246:G246"/>
    <mergeCell ref="B247:G247"/>
    <mergeCell ref="A251:N251"/>
    <mergeCell ref="B252:N252"/>
    <mergeCell ref="B253:G253"/>
    <mergeCell ref="B249:G249"/>
    <mergeCell ref="B250:G250"/>
    <mergeCell ref="A248:N248"/>
    <mergeCell ref="B276:G276"/>
    <mergeCell ref="A318:M318"/>
    <mergeCell ref="A319:N319"/>
    <mergeCell ref="B320:G320"/>
    <mergeCell ref="B321:G321"/>
    <mergeCell ref="B280:G280"/>
    <mergeCell ref="A281:N281"/>
    <mergeCell ref="B282:N282"/>
    <mergeCell ref="B283:G283"/>
    <mergeCell ref="F286:H286"/>
    <mergeCell ref="F285:H285"/>
    <mergeCell ref="F284:H284"/>
    <mergeCell ref="F287:H287"/>
    <mergeCell ref="F288:H288"/>
    <mergeCell ref="F289:H289"/>
    <mergeCell ref="F290:H290"/>
    <mergeCell ref="F291:H291"/>
    <mergeCell ref="F292:H292"/>
    <mergeCell ref="F293:H293"/>
    <mergeCell ref="F294:H294"/>
    <mergeCell ref="F295:H295"/>
    <mergeCell ref="F296:H296"/>
    <mergeCell ref="F302:H302"/>
    <mergeCell ref="F297:H297"/>
    <mergeCell ref="F317:H317"/>
    <mergeCell ref="B363:G363"/>
    <mergeCell ref="B343:G346"/>
    <mergeCell ref="B347:G350"/>
    <mergeCell ref="B324:G327"/>
    <mergeCell ref="B328:G331"/>
    <mergeCell ref="B332:G335"/>
    <mergeCell ref="B336:G339"/>
    <mergeCell ref="B340:G342"/>
    <mergeCell ref="B351:G354"/>
    <mergeCell ref="B612:G612"/>
    <mergeCell ref="B613:G613"/>
    <mergeCell ref="J613:M613"/>
    <mergeCell ref="A620:N620"/>
    <mergeCell ref="B621:G621"/>
    <mergeCell ref="B622:G622"/>
    <mergeCell ref="B358:G358"/>
    <mergeCell ref="A359:N359"/>
    <mergeCell ref="B366:G366"/>
    <mergeCell ref="B367:G367"/>
    <mergeCell ref="B368:G368"/>
    <mergeCell ref="B372:G372"/>
    <mergeCell ref="B373:G373"/>
    <mergeCell ref="B374:G374"/>
    <mergeCell ref="B375:G375"/>
    <mergeCell ref="B376:G376"/>
    <mergeCell ref="B377:G377"/>
    <mergeCell ref="B378:G378"/>
    <mergeCell ref="B361:G361"/>
    <mergeCell ref="A362:N362"/>
    <mergeCell ref="B364:G364"/>
    <mergeCell ref="A365:N365"/>
    <mergeCell ref="B428:G428"/>
    <mergeCell ref="A416:N416"/>
    <mergeCell ref="A623:N623"/>
    <mergeCell ref="B624:G624"/>
    <mergeCell ref="B625:G625"/>
    <mergeCell ref="A614:N614"/>
    <mergeCell ref="B615:G615"/>
    <mergeCell ref="B616:G616"/>
    <mergeCell ref="A617:N617"/>
    <mergeCell ref="B618:G618"/>
    <mergeCell ref="B619:G619"/>
    <mergeCell ref="B629:G629"/>
    <mergeCell ref="A630:N630"/>
    <mergeCell ref="B631:G631"/>
    <mergeCell ref="B632:G632"/>
    <mergeCell ref="A633:N633"/>
    <mergeCell ref="B634:G634"/>
    <mergeCell ref="A626:N626"/>
    <mergeCell ref="A627:A628"/>
    <mergeCell ref="B627:G628"/>
    <mergeCell ref="H627:H628"/>
    <mergeCell ref="I627:I628"/>
    <mergeCell ref="J627:J628"/>
    <mergeCell ref="K627:K628"/>
    <mergeCell ref="L627:L628"/>
    <mergeCell ref="M627:M628"/>
    <mergeCell ref="N627:N628"/>
    <mergeCell ref="B641:G641"/>
    <mergeCell ref="A642:N642"/>
    <mergeCell ref="B643:G643"/>
    <mergeCell ref="B644:G644"/>
    <mergeCell ref="A645:N645"/>
    <mergeCell ref="B646:G646"/>
    <mergeCell ref="B635:G635"/>
    <mergeCell ref="A636:N636"/>
    <mergeCell ref="B637:G637"/>
    <mergeCell ref="B638:G638"/>
    <mergeCell ref="A639:N639"/>
    <mergeCell ref="B640:G640"/>
    <mergeCell ref="B656:G656"/>
    <mergeCell ref="A657:N657"/>
    <mergeCell ref="B658:G658"/>
    <mergeCell ref="B647:G647"/>
    <mergeCell ref="A648:N648"/>
    <mergeCell ref="B649:G649"/>
    <mergeCell ref="B650:G650"/>
    <mergeCell ref="A651:N651"/>
    <mergeCell ref="B652:G652"/>
    <mergeCell ref="A867:F867"/>
    <mergeCell ref="A876:G876"/>
    <mergeCell ref="A877:G877"/>
    <mergeCell ref="A6:H7"/>
    <mergeCell ref="A27:N27"/>
    <mergeCell ref="B837:G837"/>
    <mergeCell ref="A842:N842"/>
    <mergeCell ref="B843:G843"/>
    <mergeCell ref="B844:G844"/>
    <mergeCell ref="A865:N865"/>
    <mergeCell ref="B830:G830"/>
    <mergeCell ref="B831:G831"/>
    <mergeCell ref="A832:N832"/>
    <mergeCell ref="B840:G840"/>
    <mergeCell ref="A836:N836"/>
    <mergeCell ref="B671:G671"/>
    <mergeCell ref="F308:H308"/>
    <mergeCell ref="B665:G665"/>
    <mergeCell ref="A666:N666"/>
    <mergeCell ref="B667:G667"/>
    <mergeCell ref="B668:G668"/>
    <mergeCell ref="A669:N669"/>
    <mergeCell ref="B670:G670"/>
    <mergeCell ref="B673:G673"/>
    <mergeCell ref="F300:H300"/>
    <mergeCell ref="F299:H299"/>
    <mergeCell ref="F298:H298"/>
    <mergeCell ref="F303:H303"/>
    <mergeCell ref="F304:H304"/>
    <mergeCell ref="F305:H305"/>
    <mergeCell ref="F306:H306"/>
    <mergeCell ref="F307:H307"/>
    <mergeCell ref="B408:G408"/>
    <mergeCell ref="F309:H309"/>
    <mergeCell ref="F310:H310"/>
    <mergeCell ref="F311:H311"/>
    <mergeCell ref="F312:H312"/>
    <mergeCell ref="F313:H313"/>
    <mergeCell ref="F314:H314"/>
    <mergeCell ref="F315:H315"/>
    <mergeCell ref="F316:H316"/>
    <mergeCell ref="F301:H301"/>
    <mergeCell ref="A322:N322"/>
    <mergeCell ref="B323:G323"/>
    <mergeCell ref="B355:G355"/>
    <mergeCell ref="A356:N356"/>
    <mergeCell ref="B357:G357"/>
    <mergeCell ref="B360:G360"/>
    <mergeCell ref="B417:G417"/>
    <mergeCell ref="A423:N423"/>
    <mergeCell ref="B424:G424"/>
    <mergeCell ref="B427:N427"/>
    <mergeCell ref="A610:N610"/>
    <mergeCell ref="B369:G369"/>
    <mergeCell ref="B370:G370"/>
    <mergeCell ref="B371:G371"/>
    <mergeCell ref="B381:N381"/>
    <mergeCell ref="B382:G382"/>
    <mergeCell ref="A404:N404"/>
    <mergeCell ref="B405:G405"/>
    <mergeCell ref="B406:G406"/>
    <mergeCell ref="A407:N407"/>
    <mergeCell ref="A380:N380"/>
    <mergeCell ref="B491:G491"/>
    <mergeCell ref="B494:G494"/>
    <mergeCell ref="B497:G497"/>
    <mergeCell ref="B500:G500"/>
    <mergeCell ref="B503:G503"/>
    <mergeCell ref="B425:G425"/>
    <mergeCell ref="B505:G505"/>
    <mergeCell ref="I505:M505"/>
    <mergeCell ref="A469:N469"/>
    <mergeCell ref="B78:G79"/>
    <mergeCell ref="A72:A73"/>
    <mergeCell ref="N62:N63"/>
    <mergeCell ref="A50:N50"/>
    <mergeCell ref="A47:N47"/>
    <mergeCell ref="A52:M52"/>
    <mergeCell ref="A53:A54"/>
    <mergeCell ref="B53:G54"/>
    <mergeCell ref="N53:N54"/>
    <mergeCell ref="A56:A57"/>
    <mergeCell ref="B56:G57"/>
    <mergeCell ref="A65:M65"/>
    <mergeCell ref="A66:A67"/>
    <mergeCell ref="B66:G67"/>
    <mergeCell ref="H66:M67"/>
    <mergeCell ref="H75:M76"/>
    <mergeCell ref="A71:N71"/>
    <mergeCell ref="A77:N77"/>
    <mergeCell ref="N69:N70"/>
    <mergeCell ref="H69:M70"/>
    <mergeCell ref="A654:N654"/>
    <mergeCell ref="B655:G655"/>
    <mergeCell ref="N72:N73"/>
    <mergeCell ref="A74:N74"/>
    <mergeCell ref="A101:A102"/>
    <mergeCell ref="B101:G102"/>
    <mergeCell ref="H101:M102"/>
    <mergeCell ref="N101:N102"/>
    <mergeCell ref="A100:N100"/>
    <mergeCell ref="A122:N122"/>
    <mergeCell ref="A117:A118"/>
    <mergeCell ref="B117:G118"/>
    <mergeCell ref="H117:M118"/>
    <mergeCell ref="N117:N118"/>
    <mergeCell ref="A120:A121"/>
    <mergeCell ref="B120:G121"/>
    <mergeCell ref="H120:M121"/>
    <mergeCell ref="N120:N121"/>
    <mergeCell ref="B84:G84"/>
    <mergeCell ref="B85:G85"/>
    <mergeCell ref="B86:G86"/>
    <mergeCell ref="A75:A76"/>
    <mergeCell ref="B75:G76"/>
    <mergeCell ref="A78:A79"/>
    <mergeCell ref="B862:G862"/>
    <mergeCell ref="B859:G859"/>
    <mergeCell ref="B833:G833"/>
    <mergeCell ref="B834:G834"/>
    <mergeCell ref="B835:G835"/>
    <mergeCell ref="A839:N839"/>
    <mergeCell ref="A553:N553"/>
    <mergeCell ref="B554:G554"/>
    <mergeCell ref="I554:M554"/>
    <mergeCell ref="A556:N556"/>
    <mergeCell ref="B557:G557"/>
    <mergeCell ref="I557:M557"/>
    <mergeCell ref="B560:G560"/>
    <mergeCell ref="I560:M560"/>
    <mergeCell ref="A829:N829"/>
    <mergeCell ref="B674:G674"/>
    <mergeCell ref="B676:G676"/>
    <mergeCell ref="B659:G659"/>
    <mergeCell ref="A660:N660"/>
    <mergeCell ref="B661:G661"/>
    <mergeCell ref="B662:G662"/>
    <mergeCell ref="A663:N663"/>
    <mergeCell ref="B664:G664"/>
    <mergeCell ref="B653:G653"/>
  </mergeCells>
  <phoneticPr fontId="22" type="noConversion"/>
  <pageMargins left="0.70866141732283472" right="0.51181102362204722" top="0.78740157480314965" bottom="0.59055118110236227" header="0.31496062992125984" footer="0.31496062992125984"/>
  <pageSetup paperSize="9" scale="90" orientation="landscape" r:id="rId1"/>
  <rowBreaks count="2" manualBreakCount="2">
    <brk id="83" max="13" man="1"/>
    <brk id="113" max="1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5"/>
  <sheetViews>
    <sheetView view="pageBreakPreview" zoomScaleNormal="100" zoomScaleSheetLayoutView="100" workbookViewId="0">
      <selection activeCell="B33" sqref="B33"/>
    </sheetView>
  </sheetViews>
  <sheetFormatPr defaultColWidth="8.85546875" defaultRowHeight="15" x14ac:dyDescent="0.25"/>
  <cols>
    <col min="1" max="1" width="8.85546875" style="182"/>
    <col min="2" max="2" width="44.42578125" style="182" customWidth="1"/>
    <col min="3" max="5" width="8.85546875" style="182"/>
    <col min="6" max="6" width="11.5703125" style="182" bestFit="1" customWidth="1"/>
    <col min="7" max="7" width="8.85546875" style="182"/>
    <col min="8" max="8" width="12.5703125" style="182" customWidth="1"/>
    <col min="9" max="9" width="8.85546875" style="182"/>
    <col min="10" max="11" width="10.28515625" style="182" customWidth="1"/>
    <col min="12" max="16384" width="8.85546875" style="182"/>
  </cols>
  <sheetData>
    <row r="1" spans="2:12" ht="30.75" customHeight="1" x14ac:dyDescent="0.25"/>
    <row r="2" spans="2:12" ht="35.25" customHeight="1" x14ac:dyDescent="0.25">
      <c r="B2" s="695" t="s">
        <v>216</v>
      </c>
      <c r="C2" s="695"/>
      <c r="D2" s="695"/>
      <c r="E2" s="695"/>
      <c r="F2" s="695"/>
      <c r="G2" s="695"/>
      <c r="H2" s="695"/>
      <c r="I2" s="695"/>
      <c r="J2" s="695"/>
      <c r="K2" s="695"/>
      <c r="L2" s="198"/>
    </row>
    <row r="3" spans="2:12" x14ac:dyDescent="0.25">
      <c r="B3" s="696" t="s">
        <v>627</v>
      </c>
      <c r="C3" s="696"/>
      <c r="D3" s="696"/>
      <c r="E3" s="696"/>
      <c r="F3" s="696"/>
      <c r="G3" s="696"/>
      <c r="H3" s="696"/>
      <c r="I3" s="697" t="s">
        <v>592</v>
      </c>
      <c r="J3" s="697"/>
      <c r="K3" s="697"/>
      <c r="L3" s="198"/>
    </row>
    <row r="4" spans="2:12" ht="18" customHeight="1" x14ac:dyDescent="0.25">
      <c r="B4" s="696" t="s">
        <v>616</v>
      </c>
      <c r="C4" s="696"/>
      <c r="D4" s="696"/>
      <c r="E4" s="696"/>
      <c r="F4" s="696"/>
      <c r="G4" s="696"/>
      <c r="H4" s="696"/>
      <c r="I4" s="696"/>
      <c r="J4" s="696"/>
      <c r="K4" s="696"/>
      <c r="L4" s="198"/>
    </row>
    <row r="5" spans="2:12" x14ac:dyDescent="0.25">
      <c r="B5" s="698"/>
      <c r="C5" s="698"/>
      <c r="D5" s="698"/>
      <c r="E5" s="698"/>
      <c r="F5" s="698"/>
      <c r="G5" s="698"/>
      <c r="H5" s="698"/>
      <c r="I5" s="698"/>
      <c r="J5" s="698"/>
      <c r="K5" s="698"/>
      <c r="L5" s="198"/>
    </row>
    <row r="6" spans="2:12" ht="29.25" x14ac:dyDescent="0.25">
      <c r="B6" s="218" t="s">
        <v>473</v>
      </c>
      <c r="C6" s="219" t="s">
        <v>192</v>
      </c>
      <c r="D6" s="219" t="s">
        <v>193</v>
      </c>
      <c r="E6" s="199" t="s">
        <v>194</v>
      </c>
      <c r="F6" s="199" t="s">
        <v>195</v>
      </c>
      <c r="G6" s="199" t="s">
        <v>196</v>
      </c>
      <c r="H6" s="199" t="s">
        <v>197</v>
      </c>
      <c r="I6" s="199" t="s">
        <v>198</v>
      </c>
      <c r="J6" s="199" t="s">
        <v>199</v>
      </c>
      <c r="K6" s="199" t="s">
        <v>200</v>
      </c>
      <c r="L6" s="198"/>
    </row>
    <row r="7" spans="2:12" x14ac:dyDescent="0.25">
      <c r="B7" s="221" t="s">
        <v>475</v>
      </c>
      <c r="C7" s="191" t="s">
        <v>474</v>
      </c>
      <c r="D7" s="191" t="s">
        <v>845</v>
      </c>
      <c r="E7" s="192">
        <v>1.3</v>
      </c>
      <c r="F7" s="192"/>
      <c r="G7" s="192">
        <v>18.63</v>
      </c>
      <c r="H7" s="192"/>
      <c r="I7" s="192">
        <v>18.63</v>
      </c>
      <c r="J7" s="192" t="s">
        <v>201</v>
      </c>
      <c r="K7" s="222">
        <f t="shared" ref="K7:K10" si="0">I7*E7</f>
        <v>24.219000000000001</v>
      </c>
      <c r="L7" s="198"/>
    </row>
    <row r="8" spans="2:12" x14ac:dyDescent="0.25">
      <c r="B8" s="221" t="s">
        <v>497</v>
      </c>
      <c r="C8" s="191" t="s">
        <v>474</v>
      </c>
      <c r="D8" s="191" t="s">
        <v>846</v>
      </c>
      <c r="E8" s="192">
        <v>1.8</v>
      </c>
      <c r="F8" s="192"/>
      <c r="G8" s="192">
        <v>23.17</v>
      </c>
      <c r="H8" s="192"/>
      <c r="I8" s="192">
        <v>23.17</v>
      </c>
      <c r="J8" s="192"/>
      <c r="K8" s="222">
        <f t="shared" si="0"/>
        <v>41.706000000000003</v>
      </c>
      <c r="L8" s="198"/>
    </row>
    <row r="9" spans="2:12" x14ac:dyDescent="0.25">
      <c r="B9" s="221" t="s">
        <v>498</v>
      </c>
      <c r="C9" s="191" t="s">
        <v>474</v>
      </c>
      <c r="D9" s="191" t="s">
        <v>844</v>
      </c>
      <c r="E9" s="192">
        <v>2.4</v>
      </c>
      <c r="F9" s="192"/>
      <c r="G9" s="192">
        <v>17.14</v>
      </c>
      <c r="H9" s="192"/>
      <c r="I9" s="192">
        <v>17.14</v>
      </c>
      <c r="J9" s="192"/>
      <c r="K9" s="222">
        <f t="shared" si="0"/>
        <v>41.136000000000003</v>
      </c>
      <c r="L9" s="198"/>
    </row>
    <row r="10" spans="2:12" x14ac:dyDescent="0.25">
      <c r="B10" s="221" t="s">
        <v>476</v>
      </c>
      <c r="C10" s="191" t="s">
        <v>474</v>
      </c>
      <c r="D10" s="191" t="s">
        <v>847</v>
      </c>
      <c r="E10" s="192">
        <v>1.3</v>
      </c>
      <c r="F10" s="192"/>
      <c r="G10" s="192">
        <v>23.17</v>
      </c>
      <c r="H10" s="192"/>
      <c r="I10" s="192">
        <v>23.17</v>
      </c>
      <c r="J10" s="192"/>
      <c r="K10" s="192">
        <f t="shared" si="0"/>
        <v>30.121000000000002</v>
      </c>
      <c r="L10" s="198"/>
    </row>
    <row r="11" spans="2:12" x14ac:dyDescent="0.25">
      <c r="B11" s="692" t="s">
        <v>202</v>
      </c>
      <c r="C11" s="693"/>
      <c r="D11" s="693"/>
      <c r="E11" s="693"/>
      <c r="F11" s="693"/>
      <c r="G11" s="693"/>
      <c r="H11" s="693"/>
      <c r="I11" s="693"/>
      <c r="J11" s="694"/>
      <c r="K11" s="223">
        <f>SUM(K7:K10)</f>
        <v>137.18200000000002</v>
      </c>
      <c r="L11" s="198"/>
    </row>
    <row r="12" spans="2:12" x14ac:dyDescent="0.25">
      <c r="B12" s="224"/>
      <c r="C12" s="225"/>
      <c r="D12" s="225"/>
      <c r="E12" s="225"/>
      <c r="F12" s="225"/>
      <c r="G12" s="225"/>
      <c r="H12" s="225"/>
      <c r="I12" s="225"/>
      <c r="J12" s="226"/>
      <c r="K12" s="227"/>
      <c r="L12" s="198"/>
    </row>
    <row r="13" spans="2:12" ht="29.25" x14ac:dyDescent="0.25">
      <c r="B13" s="218" t="s">
        <v>217</v>
      </c>
      <c r="C13" s="219" t="s">
        <v>192</v>
      </c>
      <c r="D13" s="219" t="s">
        <v>193</v>
      </c>
      <c r="E13" s="199" t="s">
        <v>194</v>
      </c>
      <c r="F13" s="199" t="s">
        <v>195</v>
      </c>
      <c r="G13" s="199" t="s">
        <v>196</v>
      </c>
      <c r="H13" s="199" t="s">
        <v>197</v>
      </c>
      <c r="I13" s="199" t="s">
        <v>198</v>
      </c>
      <c r="J13" s="199" t="s">
        <v>199</v>
      </c>
      <c r="K13" s="199" t="s">
        <v>200</v>
      </c>
      <c r="L13" s="198"/>
    </row>
    <row r="14" spans="2:12" ht="105" x14ac:dyDescent="0.25">
      <c r="B14" s="217" t="s">
        <v>499</v>
      </c>
      <c r="C14" s="195" t="s">
        <v>449</v>
      </c>
      <c r="D14" s="195" t="s">
        <v>500</v>
      </c>
      <c r="E14" s="196">
        <v>1</v>
      </c>
      <c r="F14" s="196">
        <v>1</v>
      </c>
      <c r="G14" s="196">
        <v>340</v>
      </c>
      <c r="H14" s="196">
        <v>0</v>
      </c>
      <c r="I14" s="196">
        <v>340</v>
      </c>
      <c r="J14" s="196" t="s">
        <v>201</v>
      </c>
      <c r="K14" s="196">
        <f t="shared" ref="K14" si="1">I14*E14</f>
        <v>340</v>
      </c>
      <c r="L14" s="198"/>
    </row>
    <row r="15" spans="2:12" ht="20.25" customHeight="1" x14ac:dyDescent="0.25">
      <c r="B15" s="681" t="s">
        <v>202</v>
      </c>
      <c r="C15" s="682"/>
      <c r="D15" s="682"/>
      <c r="E15" s="682"/>
      <c r="F15" s="682"/>
      <c r="G15" s="682"/>
      <c r="H15" s="682"/>
      <c r="I15" s="682"/>
      <c r="J15" s="683"/>
      <c r="K15" s="197">
        <f>SUM(K14:K14)</f>
        <v>340</v>
      </c>
      <c r="L15" s="198"/>
    </row>
    <row r="16" spans="2:12" x14ac:dyDescent="0.25">
      <c r="B16" s="684"/>
      <c r="C16" s="684"/>
      <c r="D16" s="684"/>
      <c r="E16" s="684"/>
      <c r="F16" s="684"/>
      <c r="G16" s="684"/>
      <c r="H16" s="684"/>
      <c r="I16" s="684"/>
      <c r="J16" s="684"/>
      <c r="K16" s="684"/>
      <c r="L16" s="198"/>
    </row>
    <row r="17" spans="2:12" x14ac:dyDescent="0.25">
      <c r="B17" s="685" t="s">
        <v>203</v>
      </c>
      <c r="C17" s="685"/>
      <c r="D17" s="685"/>
      <c r="E17" s="685"/>
      <c r="F17" s="685"/>
      <c r="G17" s="198"/>
      <c r="H17" s="198"/>
      <c r="I17" s="198"/>
      <c r="J17" s="198"/>
      <c r="K17" s="198"/>
      <c r="L17" s="198"/>
    </row>
    <row r="18" spans="2:12" ht="29.25" x14ac:dyDescent="0.25">
      <c r="B18" s="686" t="s">
        <v>204</v>
      </c>
      <c r="C18" s="687"/>
      <c r="D18" s="688"/>
      <c r="E18" s="199" t="s">
        <v>205</v>
      </c>
      <c r="F18" s="199" t="s">
        <v>206</v>
      </c>
      <c r="G18" s="198"/>
      <c r="H18" s="198"/>
      <c r="I18" s="198"/>
      <c r="J18" s="198"/>
      <c r="K18" s="198"/>
      <c r="L18" s="198"/>
    </row>
    <row r="19" spans="2:12" ht="17.25" customHeight="1" x14ac:dyDescent="0.25">
      <c r="B19" s="672" t="s">
        <v>207</v>
      </c>
      <c r="C19" s="673"/>
      <c r="D19" s="674"/>
      <c r="E19" s="689">
        <v>157.27000000000001</v>
      </c>
      <c r="F19" s="200">
        <f>K11</f>
        <v>137.18200000000002</v>
      </c>
      <c r="G19" s="198"/>
      <c r="H19" s="198"/>
      <c r="I19" s="198"/>
      <c r="J19" s="198"/>
      <c r="K19" s="198"/>
      <c r="L19" s="198"/>
    </row>
    <row r="20" spans="2:12" ht="18.75" customHeight="1" x14ac:dyDescent="0.25">
      <c r="B20" s="672" t="s">
        <v>208</v>
      </c>
      <c r="C20" s="673"/>
      <c r="D20" s="674"/>
      <c r="E20" s="690"/>
      <c r="F20" s="200">
        <f>K15</f>
        <v>340</v>
      </c>
      <c r="G20" s="198"/>
      <c r="H20" s="198"/>
      <c r="I20" s="198"/>
      <c r="J20" s="198"/>
      <c r="K20" s="198"/>
      <c r="L20" s="198"/>
    </row>
    <row r="21" spans="2:12" ht="18" customHeight="1" x14ac:dyDescent="0.25">
      <c r="B21" s="672" t="s">
        <v>209</v>
      </c>
      <c r="C21" s="673"/>
      <c r="D21" s="674"/>
      <c r="E21" s="690"/>
      <c r="F21" s="201">
        <v>0</v>
      </c>
      <c r="G21" s="198"/>
      <c r="H21" s="198"/>
      <c r="I21" s="198"/>
      <c r="J21" s="198"/>
      <c r="K21" s="198"/>
      <c r="L21" s="198"/>
    </row>
    <row r="22" spans="2:12" ht="16.5" customHeight="1" x14ac:dyDescent="0.25">
      <c r="B22" s="672" t="s">
        <v>210</v>
      </c>
      <c r="C22" s="673"/>
      <c r="D22" s="674"/>
      <c r="E22" s="690"/>
      <c r="F22" s="201">
        <v>0</v>
      </c>
      <c r="G22" s="198"/>
      <c r="H22" s="198"/>
      <c r="I22" s="198"/>
      <c r="J22" s="198"/>
      <c r="K22" s="198"/>
      <c r="L22" s="198"/>
    </row>
    <row r="23" spans="2:12" ht="18" customHeight="1" x14ac:dyDescent="0.25">
      <c r="B23" s="672" t="s">
        <v>211</v>
      </c>
      <c r="C23" s="673"/>
      <c r="D23" s="674"/>
      <c r="E23" s="690"/>
      <c r="F23" s="200">
        <f>F20</f>
        <v>340</v>
      </c>
      <c r="G23" s="198"/>
      <c r="H23" s="198"/>
      <c r="I23" s="198"/>
      <c r="J23" s="198"/>
      <c r="K23" s="198"/>
      <c r="L23" s="198"/>
    </row>
    <row r="24" spans="2:12" ht="16.5" customHeight="1" x14ac:dyDescent="0.25">
      <c r="B24" s="672" t="s">
        <v>212</v>
      </c>
      <c r="C24" s="673"/>
      <c r="D24" s="674"/>
      <c r="E24" s="690"/>
      <c r="F24" s="200">
        <f>F19</f>
        <v>137.18200000000002</v>
      </c>
      <c r="G24" s="198"/>
      <c r="H24" s="198"/>
      <c r="I24" s="198"/>
      <c r="J24" s="198"/>
      <c r="K24" s="198"/>
      <c r="L24" s="198"/>
    </row>
    <row r="25" spans="2:12" ht="19.5" customHeight="1" x14ac:dyDescent="0.25">
      <c r="B25" s="672" t="s">
        <v>213</v>
      </c>
      <c r="C25" s="673"/>
      <c r="D25" s="674"/>
      <c r="E25" s="691"/>
      <c r="F25" s="200">
        <f>F20+F24</f>
        <v>477.18200000000002</v>
      </c>
      <c r="G25" s="198"/>
      <c r="H25" s="198"/>
      <c r="I25" s="198"/>
      <c r="J25" s="198"/>
      <c r="K25" s="198"/>
      <c r="L25" s="198"/>
    </row>
    <row r="26" spans="2:12" ht="18" customHeight="1" x14ac:dyDescent="0.25">
      <c r="B26" s="672" t="s">
        <v>214</v>
      </c>
      <c r="C26" s="673"/>
      <c r="D26" s="674"/>
      <c r="E26" s="675">
        <v>0</v>
      </c>
      <c r="F26" s="200">
        <f>E26*F25</f>
        <v>0</v>
      </c>
      <c r="G26" s="198"/>
      <c r="H26" s="198"/>
      <c r="I26" s="198"/>
      <c r="J26" s="198"/>
      <c r="K26" s="198"/>
      <c r="L26" s="198"/>
    </row>
    <row r="27" spans="2:12" ht="22.5" customHeight="1" x14ac:dyDescent="0.25">
      <c r="B27" s="677" t="s">
        <v>215</v>
      </c>
      <c r="C27" s="678"/>
      <c r="D27" s="679"/>
      <c r="E27" s="676"/>
      <c r="F27" s="311">
        <f>F25+F26</f>
        <v>477.18200000000002</v>
      </c>
      <c r="G27" s="198"/>
      <c r="H27" s="198"/>
      <c r="I27" s="198"/>
      <c r="J27" s="198"/>
      <c r="K27" s="198"/>
      <c r="L27" s="198"/>
    </row>
    <row r="28" spans="2:12" x14ac:dyDescent="0.25">
      <c r="B28" s="198"/>
      <c r="C28" s="198"/>
      <c r="D28" s="198"/>
      <c r="E28" s="198"/>
      <c r="F28" s="198"/>
      <c r="G28" s="198"/>
      <c r="H28" s="198"/>
      <c r="I28" s="198"/>
      <c r="J28" s="198"/>
      <c r="K28" s="198"/>
      <c r="L28" s="198"/>
    </row>
    <row r="29" spans="2:12" x14ac:dyDescent="0.25">
      <c r="B29" s="198"/>
      <c r="C29" s="198"/>
      <c r="D29" s="198"/>
      <c r="E29" s="198"/>
      <c r="F29" s="198"/>
      <c r="G29" s="198"/>
      <c r="H29" s="198"/>
      <c r="I29" s="198"/>
      <c r="J29" s="198"/>
      <c r="K29" s="198"/>
      <c r="L29" s="198"/>
    </row>
    <row r="30" spans="2:12" x14ac:dyDescent="0.25">
      <c r="B30" s="198"/>
      <c r="C30" s="198"/>
      <c r="D30" s="198"/>
      <c r="E30" s="198"/>
      <c r="F30" s="198"/>
      <c r="G30" s="198"/>
      <c r="H30" s="198"/>
      <c r="I30" s="198"/>
      <c r="J30" s="198"/>
      <c r="K30" s="198"/>
      <c r="L30" s="198"/>
    </row>
    <row r="31" spans="2:12" x14ac:dyDescent="0.25">
      <c r="B31" s="198"/>
      <c r="C31" s="198"/>
      <c r="D31" s="198"/>
      <c r="E31" s="198"/>
      <c r="F31" s="198"/>
      <c r="G31" s="198"/>
      <c r="H31" s="198"/>
      <c r="I31" s="198"/>
      <c r="J31" s="198"/>
      <c r="K31" s="198"/>
      <c r="L31" s="198"/>
    </row>
    <row r="32" spans="2:12" x14ac:dyDescent="0.25">
      <c r="B32" s="198"/>
      <c r="C32" s="198"/>
      <c r="D32" s="198"/>
      <c r="E32" s="198"/>
      <c r="F32" s="198"/>
      <c r="G32" s="198"/>
      <c r="H32" s="198"/>
      <c r="I32" s="198"/>
      <c r="J32" s="198"/>
      <c r="K32" s="198"/>
      <c r="L32" s="198"/>
    </row>
    <row r="33" spans="2:12" x14ac:dyDescent="0.25">
      <c r="B33" s="202" t="s">
        <v>855</v>
      </c>
      <c r="C33" s="198"/>
      <c r="D33" s="198"/>
      <c r="E33" s="198"/>
      <c r="F33" s="198"/>
      <c r="G33" s="198"/>
      <c r="H33" s="198"/>
      <c r="I33" s="198"/>
      <c r="J33" s="198"/>
      <c r="K33" s="198"/>
      <c r="L33" s="198"/>
    </row>
    <row r="34" spans="2:12" x14ac:dyDescent="0.25">
      <c r="B34" s="198"/>
      <c r="C34" s="198"/>
      <c r="D34" s="198"/>
      <c r="E34" s="198"/>
      <c r="F34" s="198"/>
      <c r="G34" s="198"/>
      <c r="H34" s="198"/>
      <c r="I34" s="198"/>
      <c r="J34" s="198"/>
      <c r="K34" s="198"/>
      <c r="L34" s="198"/>
    </row>
    <row r="35" spans="2:12" x14ac:dyDescent="0.25">
      <c r="B35" s="198"/>
      <c r="C35" s="198"/>
      <c r="D35" s="198"/>
      <c r="E35" s="198"/>
      <c r="F35" s="198"/>
      <c r="G35" s="198"/>
      <c r="H35" s="198"/>
      <c r="I35" s="198"/>
      <c r="J35" s="198"/>
      <c r="K35" s="198"/>
      <c r="L35" s="198"/>
    </row>
    <row r="36" spans="2:12" x14ac:dyDescent="0.25">
      <c r="B36" s="198"/>
      <c r="C36" s="198"/>
      <c r="D36" s="198"/>
      <c r="E36" s="198"/>
      <c r="F36" s="198"/>
      <c r="G36" s="198"/>
      <c r="H36" s="198"/>
      <c r="I36" s="198"/>
      <c r="J36" s="198"/>
      <c r="K36" s="198"/>
      <c r="L36" s="198"/>
    </row>
    <row r="37" spans="2:12" x14ac:dyDescent="0.25">
      <c r="B37" s="198"/>
      <c r="C37" s="198"/>
      <c r="D37" s="198"/>
      <c r="E37" s="198"/>
      <c r="F37" s="198"/>
      <c r="G37" s="198"/>
      <c r="H37" s="198"/>
      <c r="I37" s="198"/>
      <c r="J37" s="198"/>
      <c r="K37" s="198"/>
      <c r="L37" s="198"/>
    </row>
    <row r="38" spans="2:12" x14ac:dyDescent="0.25">
      <c r="B38" s="198"/>
      <c r="C38" s="198"/>
      <c r="D38" s="198"/>
      <c r="E38" s="198"/>
      <c r="F38" s="198"/>
      <c r="G38" s="198"/>
      <c r="H38" s="198"/>
      <c r="I38" s="198"/>
      <c r="J38" s="198"/>
      <c r="K38" s="198"/>
      <c r="L38" s="198"/>
    </row>
    <row r="39" spans="2:12" x14ac:dyDescent="0.25">
      <c r="B39" s="198"/>
      <c r="C39" s="198"/>
      <c r="D39" s="198"/>
      <c r="E39" s="198"/>
      <c r="F39" s="198"/>
      <c r="G39" s="198"/>
      <c r="H39" s="198"/>
      <c r="I39" s="198"/>
      <c r="J39" s="198"/>
      <c r="K39" s="198"/>
      <c r="L39" s="198"/>
    </row>
    <row r="40" spans="2:12" x14ac:dyDescent="0.25">
      <c r="B40" s="198"/>
      <c r="C40" s="198"/>
      <c r="D40" s="198"/>
      <c r="E40" s="198"/>
      <c r="F40" s="198"/>
      <c r="G40" s="198"/>
      <c r="H40" s="198"/>
      <c r="I40" s="198"/>
      <c r="J40" s="198"/>
      <c r="K40" s="198"/>
      <c r="L40" s="198"/>
    </row>
    <row r="41" spans="2:12" x14ac:dyDescent="0.25">
      <c r="B41" s="198"/>
      <c r="C41" s="198"/>
      <c r="D41" s="198"/>
      <c r="E41" s="198"/>
      <c r="F41" s="198"/>
      <c r="G41" s="198"/>
      <c r="H41" s="198"/>
      <c r="I41" s="198"/>
      <c r="J41" s="198"/>
      <c r="K41" s="198"/>
      <c r="L41" s="198"/>
    </row>
    <row r="42" spans="2:12" x14ac:dyDescent="0.25">
      <c r="B42" s="198"/>
      <c r="C42" s="198"/>
      <c r="D42" s="198"/>
      <c r="E42" s="198"/>
      <c r="F42" s="198"/>
      <c r="G42" s="198"/>
      <c r="H42" s="198"/>
      <c r="I42" s="198"/>
      <c r="J42" s="198"/>
      <c r="K42" s="198"/>
      <c r="L42" s="198"/>
    </row>
    <row r="43" spans="2:12" x14ac:dyDescent="0.25">
      <c r="B43" s="198"/>
      <c r="C43" s="198"/>
      <c r="D43" s="198"/>
      <c r="E43" s="198"/>
      <c r="F43" s="198"/>
      <c r="G43" s="198"/>
      <c r="H43" s="198"/>
      <c r="I43" s="198"/>
      <c r="J43" s="198"/>
      <c r="K43" s="198"/>
      <c r="L43" s="198"/>
    </row>
    <row r="44" spans="2:12" x14ac:dyDescent="0.25">
      <c r="B44" s="198"/>
      <c r="C44" s="198"/>
      <c r="D44" s="198"/>
      <c r="E44" s="198"/>
      <c r="F44" s="198"/>
      <c r="G44" s="198"/>
      <c r="H44" s="198"/>
      <c r="I44" s="198"/>
      <c r="J44" s="198"/>
      <c r="K44" s="198"/>
      <c r="L44" s="198"/>
    </row>
    <row r="45" spans="2:12" x14ac:dyDescent="0.25">
      <c r="B45" s="198"/>
      <c r="C45" s="198"/>
      <c r="D45" s="198"/>
      <c r="E45" s="198"/>
      <c r="F45" s="198"/>
      <c r="G45" s="198"/>
      <c r="H45" s="198"/>
      <c r="I45" s="198"/>
      <c r="J45" s="198"/>
      <c r="K45" s="198"/>
      <c r="L45" s="198"/>
    </row>
    <row r="46" spans="2:12" x14ac:dyDescent="0.25">
      <c r="B46" s="198"/>
      <c r="C46" s="198"/>
      <c r="D46" s="198"/>
      <c r="E46" s="198"/>
      <c r="F46" s="198"/>
      <c r="G46" s="198"/>
      <c r="H46" s="198"/>
      <c r="I46" s="198"/>
      <c r="J46" s="198"/>
      <c r="K46" s="198"/>
      <c r="L46" s="198"/>
    </row>
    <row r="47" spans="2:12" x14ac:dyDescent="0.25">
      <c r="B47" s="198"/>
      <c r="C47" s="198"/>
      <c r="D47" s="198"/>
      <c r="E47" s="198"/>
      <c r="F47" s="198"/>
      <c r="G47" s="198"/>
      <c r="H47" s="198"/>
      <c r="I47" s="198"/>
      <c r="J47" s="198"/>
      <c r="K47" s="198"/>
      <c r="L47" s="198"/>
    </row>
    <row r="48" spans="2:12" x14ac:dyDescent="0.25">
      <c r="B48" s="198"/>
      <c r="C48" s="198"/>
      <c r="D48" s="198"/>
      <c r="E48" s="198"/>
      <c r="F48" s="198"/>
      <c r="G48" s="198"/>
      <c r="H48" s="198"/>
      <c r="I48" s="198"/>
      <c r="J48" s="198"/>
      <c r="K48" s="198"/>
      <c r="L48" s="198"/>
    </row>
    <row r="49" spans="2:12" x14ac:dyDescent="0.25">
      <c r="B49" s="198"/>
      <c r="C49" s="198"/>
      <c r="D49" s="198"/>
      <c r="E49" s="198"/>
      <c r="F49" s="198"/>
      <c r="G49" s="220"/>
      <c r="H49" s="220"/>
      <c r="I49" s="220"/>
      <c r="J49" s="220"/>
      <c r="K49" s="220"/>
      <c r="L49" s="220"/>
    </row>
    <row r="50" spans="2:12" x14ac:dyDescent="0.25">
      <c r="B50" s="198"/>
      <c r="C50" s="198"/>
      <c r="D50" s="198"/>
      <c r="E50" s="198"/>
      <c r="F50" s="198"/>
      <c r="G50" s="220"/>
      <c r="H50" s="220"/>
      <c r="I50" s="220"/>
      <c r="J50" s="220"/>
      <c r="K50" s="220"/>
      <c r="L50" s="220"/>
    </row>
    <row r="51" spans="2:12" x14ac:dyDescent="0.25">
      <c r="B51" s="198"/>
      <c r="C51" s="198"/>
      <c r="D51" s="198"/>
      <c r="E51" s="198"/>
      <c r="F51" s="198"/>
      <c r="G51" s="220"/>
      <c r="H51" s="220"/>
      <c r="I51" s="220"/>
      <c r="J51" s="220"/>
      <c r="K51" s="220"/>
      <c r="L51" s="220"/>
    </row>
    <row r="52" spans="2:12" x14ac:dyDescent="0.25">
      <c r="B52" s="680" t="s">
        <v>308</v>
      </c>
      <c r="C52" s="680"/>
      <c r="D52" s="680"/>
      <c r="E52" s="202"/>
      <c r="F52" s="202"/>
      <c r="G52" s="670"/>
      <c r="H52" s="670"/>
      <c r="I52" s="670"/>
      <c r="J52" s="670"/>
      <c r="K52" s="670"/>
      <c r="L52" s="670"/>
    </row>
    <row r="53" spans="2:12" x14ac:dyDescent="0.25">
      <c r="B53" s="671" t="s">
        <v>247</v>
      </c>
      <c r="C53" s="671"/>
      <c r="D53" s="671"/>
      <c r="E53" s="202"/>
      <c r="F53" s="202"/>
      <c r="G53" s="670"/>
      <c r="H53" s="670"/>
      <c r="I53" s="670"/>
      <c r="J53" s="670"/>
      <c r="K53" s="670"/>
      <c r="L53" s="670"/>
    </row>
    <row r="54" spans="2:12" x14ac:dyDescent="0.25">
      <c r="B54" s="198"/>
      <c r="C54" s="198"/>
      <c r="D54" s="198"/>
      <c r="E54" s="198"/>
      <c r="F54" s="198"/>
      <c r="G54" s="220"/>
      <c r="H54" s="220"/>
      <c r="I54" s="220"/>
      <c r="J54" s="220"/>
      <c r="K54" s="220"/>
      <c r="L54" s="220"/>
    </row>
    <row r="55" spans="2:12" x14ac:dyDescent="0.25">
      <c r="B55" s="198"/>
      <c r="C55" s="198"/>
      <c r="D55" s="198"/>
      <c r="E55" s="198"/>
      <c r="F55" s="198"/>
      <c r="G55" s="198"/>
      <c r="H55" s="198"/>
      <c r="I55" s="198"/>
      <c r="J55" s="198"/>
      <c r="K55" s="198"/>
      <c r="L55" s="198"/>
    </row>
  </sheetData>
  <mergeCells count="25">
    <mergeCell ref="B11:J11"/>
    <mergeCell ref="B2:K2"/>
    <mergeCell ref="B3:H3"/>
    <mergeCell ref="I3:K3"/>
    <mergeCell ref="B4:K4"/>
    <mergeCell ref="B5:K5"/>
    <mergeCell ref="B15:J15"/>
    <mergeCell ref="B16:K16"/>
    <mergeCell ref="B17:F17"/>
    <mergeCell ref="B18:D18"/>
    <mergeCell ref="B19:D19"/>
    <mergeCell ref="E19:E25"/>
    <mergeCell ref="B20:D20"/>
    <mergeCell ref="B21:D21"/>
    <mergeCell ref="B22:D22"/>
    <mergeCell ref="B23:D23"/>
    <mergeCell ref="G52:L52"/>
    <mergeCell ref="B53:D53"/>
    <mergeCell ref="G53:L53"/>
    <mergeCell ref="B24:D24"/>
    <mergeCell ref="B25:D25"/>
    <mergeCell ref="B26:D26"/>
    <mergeCell ref="E26:E27"/>
    <mergeCell ref="B27:D27"/>
    <mergeCell ref="B52:D52"/>
  </mergeCells>
  <pageMargins left="0.511811024" right="0.511811024" top="0.78740157499999996" bottom="0.78740157499999996" header="0.31496062000000002" footer="0.31496062000000002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6"/>
  <sheetViews>
    <sheetView view="pageBreakPreview" topLeftCell="A19" zoomScaleNormal="100" zoomScaleSheetLayoutView="100" workbookViewId="0">
      <selection activeCell="B29" sqref="B29"/>
    </sheetView>
  </sheetViews>
  <sheetFormatPr defaultColWidth="8.85546875" defaultRowHeight="15" x14ac:dyDescent="0.25"/>
  <cols>
    <col min="1" max="1" width="8.85546875" style="182"/>
    <col min="2" max="2" width="41" style="182" customWidth="1"/>
    <col min="3" max="4" width="8.85546875" style="182"/>
    <col min="5" max="5" width="10" style="182" customWidth="1"/>
    <col min="6" max="6" width="11.5703125" style="182" bestFit="1" customWidth="1"/>
    <col min="7" max="7" width="8.85546875" style="182"/>
    <col min="8" max="8" width="12.5703125" style="182" customWidth="1"/>
    <col min="9" max="11" width="10.28515625" style="182" customWidth="1"/>
    <col min="12" max="16384" width="8.85546875" style="182"/>
  </cols>
  <sheetData>
    <row r="1" spans="2:11" ht="35.25" customHeight="1" x14ac:dyDescent="0.25"/>
    <row r="2" spans="2:11" ht="47.25" customHeight="1" x14ac:dyDescent="0.25">
      <c r="B2" s="695" t="s">
        <v>471</v>
      </c>
      <c r="C2" s="695"/>
      <c r="D2" s="695"/>
      <c r="E2" s="695"/>
      <c r="F2" s="695"/>
      <c r="G2" s="695"/>
      <c r="H2" s="695"/>
      <c r="I2" s="695"/>
      <c r="J2" s="695"/>
      <c r="K2" s="695"/>
    </row>
    <row r="3" spans="2:11" x14ac:dyDescent="0.25">
      <c r="B3" s="700" t="s">
        <v>628</v>
      </c>
      <c r="C3" s="700"/>
      <c r="D3" s="700"/>
      <c r="E3" s="700"/>
      <c r="F3" s="700"/>
      <c r="G3" s="700"/>
      <c r="H3" s="700"/>
      <c r="I3" s="697" t="s">
        <v>486</v>
      </c>
      <c r="J3" s="697"/>
      <c r="K3" s="697"/>
    </row>
    <row r="4" spans="2:11" x14ac:dyDescent="0.25">
      <c r="B4" s="696" t="s">
        <v>487</v>
      </c>
      <c r="C4" s="696"/>
      <c r="D4" s="696"/>
      <c r="E4" s="696"/>
      <c r="F4" s="696"/>
      <c r="G4" s="696"/>
      <c r="H4" s="696"/>
      <c r="I4" s="696"/>
      <c r="J4" s="696"/>
      <c r="K4" s="696"/>
    </row>
    <row r="5" spans="2:11" x14ac:dyDescent="0.25">
      <c r="B5" s="698"/>
      <c r="C5" s="698"/>
      <c r="D5" s="698"/>
      <c r="E5" s="698"/>
      <c r="F5" s="698"/>
      <c r="G5" s="698"/>
      <c r="H5" s="698"/>
      <c r="I5" s="698"/>
      <c r="J5" s="698"/>
      <c r="K5" s="698"/>
    </row>
    <row r="6" spans="2:11" ht="78" customHeight="1" x14ac:dyDescent="0.25">
      <c r="B6" s="188" t="s">
        <v>473</v>
      </c>
      <c r="C6" s="189" t="s">
        <v>192</v>
      </c>
      <c r="D6" s="189" t="s">
        <v>193</v>
      </c>
      <c r="E6" s="189" t="s">
        <v>194</v>
      </c>
      <c r="F6" s="189" t="s">
        <v>195</v>
      </c>
      <c r="G6" s="189" t="s">
        <v>196</v>
      </c>
      <c r="H6" s="189" t="s">
        <v>197</v>
      </c>
      <c r="I6" s="189" t="s">
        <v>198</v>
      </c>
      <c r="J6" s="189" t="s">
        <v>199</v>
      </c>
      <c r="K6" s="189" t="s">
        <v>200</v>
      </c>
    </row>
    <row r="7" spans="2:11" ht="20.25" customHeight="1" x14ac:dyDescent="0.25">
      <c r="B7" s="190" t="s">
        <v>476</v>
      </c>
      <c r="C7" s="191" t="s">
        <v>488</v>
      </c>
      <c r="D7" s="191">
        <v>10115</v>
      </c>
      <c r="E7" s="192">
        <v>2</v>
      </c>
      <c r="F7" s="192">
        <v>1</v>
      </c>
      <c r="G7" s="192">
        <v>7.43</v>
      </c>
      <c r="H7" s="192">
        <v>0</v>
      </c>
      <c r="I7" s="192">
        <v>7.43</v>
      </c>
      <c r="J7" s="192" t="s">
        <v>201</v>
      </c>
      <c r="K7" s="193">
        <f t="shared" ref="K7:K12" si="0">I7*E7</f>
        <v>14.86</v>
      </c>
    </row>
    <row r="8" spans="2:11" ht="20.25" customHeight="1" x14ac:dyDescent="0.25">
      <c r="B8" s="190" t="s">
        <v>586</v>
      </c>
      <c r="C8" s="191" t="s">
        <v>488</v>
      </c>
      <c r="D8" s="191">
        <v>10101</v>
      </c>
      <c r="E8" s="192">
        <v>0.4</v>
      </c>
      <c r="F8" s="192">
        <v>1</v>
      </c>
      <c r="G8" s="192">
        <v>6.27</v>
      </c>
      <c r="H8" s="192">
        <v>0</v>
      </c>
      <c r="I8" s="192">
        <v>6.27</v>
      </c>
      <c r="J8" s="192" t="s">
        <v>201</v>
      </c>
      <c r="K8" s="193">
        <f t="shared" si="0"/>
        <v>2.508</v>
      </c>
    </row>
    <row r="9" spans="2:11" x14ac:dyDescent="0.25">
      <c r="B9" s="699" t="s">
        <v>489</v>
      </c>
      <c r="C9" s="699"/>
      <c r="D9" s="699"/>
      <c r="E9" s="699"/>
      <c r="F9" s="699"/>
      <c r="G9" s="699"/>
      <c r="H9" s="699"/>
      <c r="I9" s="699"/>
      <c r="J9" s="699"/>
      <c r="K9" s="193">
        <f>SUM(K7:K8)</f>
        <v>17.367999999999999</v>
      </c>
    </row>
    <row r="10" spans="2:11" x14ac:dyDescent="0.25">
      <c r="B10" s="701"/>
      <c r="C10" s="702"/>
      <c r="D10" s="702"/>
      <c r="E10" s="702"/>
      <c r="F10" s="702"/>
      <c r="G10" s="702"/>
      <c r="H10" s="702"/>
      <c r="I10" s="702"/>
      <c r="J10" s="702"/>
      <c r="K10" s="703"/>
    </row>
    <row r="11" spans="2:11" ht="28.5" x14ac:dyDescent="0.25">
      <c r="B11" s="188" t="s">
        <v>217</v>
      </c>
      <c r="C11" s="189" t="s">
        <v>192</v>
      </c>
      <c r="D11" s="189" t="s">
        <v>193</v>
      </c>
      <c r="E11" s="189" t="s">
        <v>194</v>
      </c>
      <c r="F11" s="189" t="s">
        <v>195</v>
      </c>
      <c r="G11" s="189" t="s">
        <v>196</v>
      </c>
      <c r="H11" s="189" t="s">
        <v>197</v>
      </c>
      <c r="I11" s="189" t="s">
        <v>198</v>
      </c>
      <c r="J11" s="189" t="s">
        <v>199</v>
      </c>
      <c r="K11" s="189" t="s">
        <v>200</v>
      </c>
    </row>
    <row r="12" spans="2:11" ht="36.6" customHeight="1" x14ac:dyDescent="0.25">
      <c r="B12" s="194" t="s">
        <v>587</v>
      </c>
      <c r="C12" s="195" t="s">
        <v>262</v>
      </c>
      <c r="D12" s="195" t="s">
        <v>240</v>
      </c>
      <c r="E12" s="196">
        <v>1</v>
      </c>
      <c r="F12" s="196">
        <v>1</v>
      </c>
      <c r="G12" s="216">
        <v>2749</v>
      </c>
      <c r="H12" s="196">
        <v>0</v>
      </c>
      <c r="I12" s="216">
        <v>2749</v>
      </c>
      <c r="J12" s="196" t="s">
        <v>201</v>
      </c>
      <c r="K12" s="216">
        <f t="shared" si="0"/>
        <v>2749</v>
      </c>
    </row>
    <row r="13" spans="2:11" ht="18.75" customHeight="1" x14ac:dyDescent="0.25">
      <c r="B13" s="681" t="s">
        <v>202</v>
      </c>
      <c r="C13" s="682"/>
      <c r="D13" s="682"/>
      <c r="E13" s="682"/>
      <c r="F13" s="682"/>
      <c r="G13" s="682"/>
      <c r="H13" s="682"/>
      <c r="I13" s="682"/>
      <c r="J13" s="683"/>
      <c r="K13" s="197">
        <f>SUM(K12:K12)</f>
        <v>2749</v>
      </c>
    </row>
    <row r="14" spans="2:11" ht="18" customHeight="1" x14ac:dyDescent="0.25">
      <c r="B14" s="684"/>
      <c r="C14" s="684"/>
      <c r="D14" s="684"/>
      <c r="E14" s="684"/>
      <c r="F14" s="684"/>
      <c r="G14" s="684"/>
      <c r="H14" s="684"/>
      <c r="I14" s="684"/>
      <c r="J14" s="684"/>
      <c r="K14" s="684"/>
    </row>
    <row r="15" spans="2:11" ht="16.5" customHeight="1" x14ac:dyDescent="0.25">
      <c r="B15" s="685" t="s">
        <v>203</v>
      </c>
      <c r="C15" s="685"/>
      <c r="D15" s="685"/>
      <c r="E15" s="685"/>
      <c r="F15" s="685"/>
      <c r="G15" s="198"/>
      <c r="H15" s="198"/>
      <c r="I15" s="198"/>
      <c r="J15" s="198"/>
      <c r="K15" s="198"/>
    </row>
    <row r="16" spans="2:11" ht="31.9" customHeight="1" x14ac:dyDescent="0.25">
      <c r="B16" s="686" t="s">
        <v>204</v>
      </c>
      <c r="C16" s="687"/>
      <c r="D16" s="688"/>
      <c r="E16" s="199" t="s">
        <v>205</v>
      </c>
      <c r="F16" s="199" t="s">
        <v>206</v>
      </c>
      <c r="G16" s="198"/>
      <c r="H16" s="198"/>
      <c r="I16" s="198"/>
      <c r="J16" s="198"/>
      <c r="K16" s="198"/>
    </row>
    <row r="17" spans="2:11" ht="16.5" customHeight="1" x14ac:dyDescent="0.25">
      <c r="B17" s="672" t="s">
        <v>207</v>
      </c>
      <c r="C17" s="673"/>
      <c r="D17" s="674"/>
      <c r="E17" s="689">
        <v>157.27000000000001</v>
      </c>
      <c r="F17" s="200">
        <f>K9</f>
        <v>17.367999999999999</v>
      </c>
      <c r="G17" s="198"/>
      <c r="H17" s="198"/>
      <c r="I17" s="198"/>
      <c r="J17" s="198"/>
      <c r="K17" s="198"/>
    </row>
    <row r="18" spans="2:11" ht="19.5" customHeight="1" x14ac:dyDescent="0.25">
      <c r="B18" s="672" t="s">
        <v>208</v>
      </c>
      <c r="C18" s="673"/>
      <c r="D18" s="674"/>
      <c r="E18" s="690"/>
      <c r="F18" s="200">
        <f>K13</f>
        <v>2749</v>
      </c>
      <c r="G18" s="198"/>
      <c r="H18" s="198"/>
      <c r="I18" s="198"/>
      <c r="J18" s="198"/>
      <c r="K18" s="198"/>
    </row>
    <row r="19" spans="2:11" ht="18" customHeight="1" x14ac:dyDescent="0.25">
      <c r="B19" s="672" t="s">
        <v>209</v>
      </c>
      <c r="C19" s="673"/>
      <c r="D19" s="674"/>
      <c r="E19" s="690"/>
      <c r="F19" s="201">
        <v>0</v>
      </c>
      <c r="G19" s="198"/>
      <c r="H19" s="198"/>
      <c r="I19" s="198"/>
      <c r="J19" s="198"/>
      <c r="K19" s="198"/>
    </row>
    <row r="20" spans="2:11" ht="22.5" customHeight="1" x14ac:dyDescent="0.25">
      <c r="B20" s="672" t="s">
        <v>210</v>
      </c>
      <c r="C20" s="673"/>
      <c r="D20" s="674"/>
      <c r="E20" s="690"/>
      <c r="F20" s="201">
        <v>1</v>
      </c>
      <c r="G20" s="198"/>
      <c r="H20" s="198"/>
      <c r="I20" s="198"/>
      <c r="J20" s="198"/>
      <c r="K20" s="198"/>
    </row>
    <row r="21" spans="2:11" x14ac:dyDescent="0.25">
      <c r="B21" s="672" t="s">
        <v>211</v>
      </c>
      <c r="C21" s="673"/>
      <c r="D21" s="674"/>
      <c r="E21" s="690"/>
      <c r="F21" s="200">
        <f>F17+F19</f>
        <v>17.367999999999999</v>
      </c>
      <c r="G21" s="198"/>
      <c r="H21" s="198"/>
      <c r="I21" s="198"/>
      <c r="J21" s="198"/>
      <c r="K21" s="198"/>
    </row>
    <row r="22" spans="2:11" x14ac:dyDescent="0.25">
      <c r="B22" s="672" t="s">
        <v>212</v>
      </c>
      <c r="C22" s="673"/>
      <c r="D22" s="674"/>
      <c r="E22" s="690"/>
      <c r="F22" s="200">
        <f>(F17/F20)+(F19/F20)</f>
        <v>17.367999999999999</v>
      </c>
      <c r="G22" s="198"/>
      <c r="H22" s="198"/>
      <c r="I22" s="198"/>
      <c r="J22" s="198"/>
      <c r="K22" s="198"/>
    </row>
    <row r="23" spans="2:11" x14ac:dyDescent="0.25">
      <c r="B23" s="672" t="s">
        <v>213</v>
      </c>
      <c r="C23" s="673"/>
      <c r="D23" s="674"/>
      <c r="E23" s="691"/>
      <c r="F23" s="200">
        <f>F18+F22</f>
        <v>2766.3679999999999</v>
      </c>
      <c r="G23" s="198"/>
      <c r="H23" s="198"/>
      <c r="I23" s="198"/>
      <c r="J23" s="198"/>
      <c r="K23" s="198"/>
    </row>
    <row r="24" spans="2:11" x14ac:dyDescent="0.25">
      <c r="B24" s="672" t="s">
        <v>214</v>
      </c>
      <c r="C24" s="673"/>
      <c r="D24" s="674"/>
      <c r="E24" s="675">
        <v>0</v>
      </c>
      <c r="F24" s="200">
        <f>E24*F23</f>
        <v>0</v>
      </c>
      <c r="G24" s="198"/>
      <c r="H24" s="198"/>
      <c r="I24" s="198"/>
      <c r="J24" s="198"/>
      <c r="K24" s="198"/>
    </row>
    <row r="25" spans="2:11" x14ac:dyDescent="0.25">
      <c r="B25" s="707" t="s">
        <v>215</v>
      </c>
      <c r="C25" s="708"/>
      <c r="D25" s="709"/>
      <c r="E25" s="676"/>
      <c r="F25" s="312">
        <f>F23+F24</f>
        <v>2766.3679999999999</v>
      </c>
      <c r="G25" s="198"/>
      <c r="H25" s="198"/>
      <c r="I25" s="198"/>
      <c r="J25" s="198"/>
      <c r="K25" s="198"/>
    </row>
    <row r="26" spans="2:11" x14ac:dyDescent="0.25">
      <c r="B26" s="198"/>
      <c r="C26" s="198"/>
      <c r="D26" s="198"/>
      <c r="E26" s="198"/>
      <c r="F26" s="198"/>
      <c r="G26" s="198"/>
      <c r="H26" s="198"/>
      <c r="I26" s="198"/>
      <c r="J26" s="198"/>
      <c r="K26" s="198"/>
    </row>
    <row r="27" spans="2:11" x14ac:dyDescent="0.25">
      <c r="B27" s="198"/>
      <c r="C27" s="198"/>
      <c r="D27" s="198"/>
      <c r="E27" s="198"/>
      <c r="F27" s="198"/>
      <c r="G27" s="198"/>
      <c r="H27" s="198"/>
      <c r="I27" s="198"/>
      <c r="J27" s="198"/>
      <c r="K27" s="198"/>
    </row>
    <row r="28" spans="2:11" x14ac:dyDescent="0.25">
      <c r="B28" s="198"/>
      <c r="C28" s="198"/>
      <c r="D28" s="198"/>
      <c r="E28" s="198"/>
      <c r="F28" s="198"/>
      <c r="G28" s="198"/>
      <c r="H28" s="198"/>
      <c r="I28" s="198"/>
      <c r="J28" s="198"/>
      <c r="K28" s="198"/>
    </row>
    <row r="29" spans="2:11" x14ac:dyDescent="0.25">
      <c r="B29" s="202" t="s">
        <v>855</v>
      </c>
      <c r="C29" s="198"/>
      <c r="D29" s="198"/>
      <c r="E29" s="198"/>
      <c r="F29" s="198"/>
      <c r="G29" s="198"/>
      <c r="H29" s="198"/>
      <c r="I29" s="198"/>
      <c r="J29" s="198"/>
      <c r="K29" s="198"/>
    </row>
    <row r="43" spans="2:12" x14ac:dyDescent="0.25">
      <c r="F43" s="22"/>
      <c r="G43" s="22"/>
      <c r="H43" s="22"/>
      <c r="I43" s="22"/>
      <c r="J43" s="22"/>
      <c r="K43" s="22"/>
      <c r="L43" s="22"/>
    </row>
    <row r="44" spans="2:12" x14ac:dyDescent="0.25">
      <c r="F44" s="22"/>
      <c r="G44" s="22"/>
      <c r="H44" s="22"/>
      <c r="I44" s="22"/>
      <c r="J44" s="22"/>
      <c r="K44" s="22"/>
      <c r="L44" s="22"/>
    </row>
    <row r="45" spans="2:12" x14ac:dyDescent="0.25">
      <c r="B45" s="704" t="s">
        <v>588</v>
      </c>
      <c r="C45" s="704"/>
      <c r="D45" s="704"/>
      <c r="E45" s="187"/>
      <c r="F45" s="23"/>
      <c r="G45" s="705"/>
      <c r="H45" s="705"/>
      <c r="I45" s="705"/>
      <c r="J45" s="705"/>
      <c r="K45" s="705"/>
      <c r="L45" s="705"/>
    </row>
    <row r="46" spans="2:12" x14ac:dyDescent="0.25">
      <c r="B46" s="706" t="s">
        <v>247</v>
      </c>
      <c r="C46" s="706"/>
      <c r="D46" s="706"/>
      <c r="E46" s="187"/>
      <c r="F46" s="23"/>
      <c r="G46" s="705"/>
      <c r="H46" s="705"/>
      <c r="I46" s="705"/>
      <c r="J46" s="705"/>
      <c r="K46" s="705"/>
      <c r="L46" s="705"/>
    </row>
  </sheetData>
  <mergeCells count="26">
    <mergeCell ref="B45:D45"/>
    <mergeCell ref="G45:L45"/>
    <mergeCell ref="B46:D46"/>
    <mergeCell ref="G46:L46"/>
    <mergeCell ref="B21:D21"/>
    <mergeCell ref="B22:D22"/>
    <mergeCell ref="B23:D23"/>
    <mergeCell ref="B24:D24"/>
    <mergeCell ref="E24:E25"/>
    <mergeCell ref="B25:D25"/>
    <mergeCell ref="B10:K10"/>
    <mergeCell ref="B13:J13"/>
    <mergeCell ref="B14:K14"/>
    <mergeCell ref="B15:F15"/>
    <mergeCell ref="B16:D16"/>
    <mergeCell ref="B17:D17"/>
    <mergeCell ref="E17:E23"/>
    <mergeCell ref="B18:D18"/>
    <mergeCell ref="B19:D19"/>
    <mergeCell ref="B20:D20"/>
    <mergeCell ref="B9:J9"/>
    <mergeCell ref="B2:K2"/>
    <mergeCell ref="B3:H3"/>
    <mergeCell ref="I3:K3"/>
    <mergeCell ref="B4:K4"/>
    <mergeCell ref="B5:K5"/>
  </mergeCells>
  <pageMargins left="0.511811024" right="0.511811024" top="0.78740157499999996" bottom="0.78740157499999996" header="0.31496062000000002" footer="0.31496062000000002"/>
  <pageSetup paperSize="9"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6"/>
  <sheetViews>
    <sheetView view="pageBreakPreview" zoomScaleNormal="100" zoomScaleSheetLayoutView="100" workbookViewId="0">
      <selection activeCell="B29" sqref="B29"/>
    </sheetView>
  </sheetViews>
  <sheetFormatPr defaultColWidth="8.85546875" defaultRowHeight="15" x14ac:dyDescent="0.25"/>
  <cols>
    <col min="1" max="1" width="8.85546875" style="182"/>
    <col min="2" max="2" width="41" style="182" customWidth="1"/>
    <col min="3" max="4" width="8.85546875" style="182"/>
    <col min="5" max="5" width="10" style="182" customWidth="1"/>
    <col min="6" max="6" width="11.5703125" style="182" bestFit="1" customWidth="1"/>
    <col min="7" max="7" width="8.85546875" style="182"/>
    <col min="8" max="8" width="12.5703125" style="182" customWidth="1"/>
    <col min="9" max="11" width="10.28515625" style="182" customWidth="1"/>
    <col min="12" max="16384" width="8.85546875" style="182"/>
  </cols>
  <sheetData>
    <row r="1" spans="2:11" ht="35.25" customHeight="1" x14ac:dyDescent="0.25"/>
    <row r="2" spans="2:11" ht="47.25" customHeight="1" x14ac:dyDescent="0.25">
      <c r="B2" s="695" t="s">
        <v>479</v>
      </c>
      <c r="C2" s="695"/>
      <c r="D2" s="695"/>
      <c r="E2" s="695"/>
      <c r="F2" s="695"/>
      <c r="G2" s="695"/>
      <c r="H2" s="695"/>
      <c r="I2" s="695"/>
      <c r="J2" s="695"/>
      <c r="K2" s="695"/>
    </row>
    <row r="3" spans="2:11" x14ac:dyDescent="0.25">
      <c r="B3" s="700" t="s">
        <v>629</v>
      </c>
      <c r="C3" s="700"/>
      <c r="D3" s="700"/>
      <c r="E3" s="700"/>
      <c r="F3" s="700"/>
      <c r="G3" s="700"/>
      <c r="H3" s="700"/>
      <c r="I3" s="697" t="s">
        <v>486</v>
      </c>
      <c r="J3" s="697"/>
      <c r="K3" s="697"/>
    </row>
    <row r="4" spans="2:11" x14ac:dyDescent="0.25">
      <c r="B4" s="696" t="s">
        <v>487</v>
      </c>
      <c r="C4" s="696"/>
      <c r="D4" s="696"/>
      <c r="E4" s="696"/>
      <c r="F4" s="696"/>
      <c r="G4" s="696"/>
      <c r="H4" s="696"/>
      <c r="I4" s="696"/>
      <c r="J4" s="696"/>
      <c r="K4" s="696"/>
    </row>
    <row r="5" spans="2:11" x14ac:dyDescent="0.25">
      <c r="B5" s="698"/>
      <c r="C5" s="698"/>
      <c r="D5" s="698"/>
      <c r="E5" s="698"/>
      <c r="F5" s="698"/>
      <c r="G5" s="698"/>
      <c r="H5" s="698"/>
      <c r="I5" s="698"/>
      <c r="J5" s="698"/>
      <c r="K5" s="698"/>
    </row>
    <row r="6" spans="2:11" ht="78" customHeight="1" x14ac:dyDescent="0.25">
      <c r="B6" s="188" t="s">
        <v>473</v>
      </c>
      <c r="C6" s="189" t="s">
        <v>192</v>
      </c>
      <c r="D6" s="189" t="s">
        <v>193</v>
      </c>
      <c r="E6" s="189" t="s">
        <v>194</v>
      </c>
      <c r="F6" s="189" t="s">
        <v>195</v>
      </c>
      <c r="G6" s="189" t="s">
        <v>196</v>
      </c>
      <c r="H6" s="189" t="s">
        <v>197</v>
      </c>
      <c r="I6" s="189" t="s">
        <v>198</v>
      </c>
      <c r="J6" s="189" t="s">
        <v>199</v>
      </c>
      <c r="K6" s="189" t="s">
        <v>200</v>
      </c>
    </row>
    <row r="7" spans="2:11" ht="20.25" customHeight="1" x14ac:dyDescent="0.25">
      <c r="B7" s="190" t="s">
        <v>476</v>
      </c>
      <c r="C7" s="191" t="s">
        <v>488</v>
      </c>
      <c r="D7" s="191">
        <v>10115</v>
      </c>
      <c r="E7" s="192">
        <v>2</v>
      </c>
      <c r="F7" s="192">
        <v>1</v>
      </c>
      <c r="G7" s="192">
        <v>6.72</v>
      </c>
      <c r="H7" s="192">
        <v>0</v>
      </c>
      <c r="I7" s="192">
        <v>17.29</v>
      </c>
      <c r="J7" s="192" t="s">
        <v>201</v>
      </c>
      <c r="K7" s="193">
        <f t="shared" ref="K7:K12" si="0">I7*E7</f>
        <v>34.58</v>
      </c>
    </row>
    <row r="8" spans="2:11" ht="20.25" customHeight="1" x14ac:dyDescent="0.25">
      <c r="B8" s="190" t="s">
        <v>586</v>
      </c>
      <c r="C8" s="191" t="s">
        <v>488</v>
      </c>
      <c r="D8" s="191">
        <v>10101</v>
      </c>
      <c r="E8" s="192">
        <v>0.4</v>
      </c>
      <c r="F8" s="192">
        <v>1</v>
      </c>
      <c r="G8" s="192">
        <v>5.67</v>
      </c>
      <c r="H8" s="192">
        <v>0</v>
      </c>
      <c r="I8" s="192">
        <v>14.59</v>
      </c>
      <c r="J8" s="192" t="s">
        <v>201</v>
      </c>
      <c r="K8" s="193">
        <f t="shared" si="0"/>
        <v>5.8360000000000003</v>
      </c>
    </row>
    <row r="9" spans="2:11" x14ac:dyDescent="0.25">
      <c r="B9" s="699" t="s">
        <v>489</v>
      </c>
      <c r="C9" s="699"/>
      <c r="D9" s="699"/>
      <c r="E9" s="699"/>
      <c r="F9" s="699"/>
      <c r="G9" s="699"/>
      <c r="H9" s="699"/>
      <c r="I9" s="699"/>
      <c r="J9" s="699"/>
      <c r="K9" s="193">
        <f>SUM(K7:K8)</f>
        <v>40.415999999999997</v>
      </c>
    </row>
    <row r="10" spans="2:11" x14ac:dyDescent="0.25">
      <c r="B10" s="701"/>
      <c r="C10" s="702"/>
      <c r="D10" s="702"/>
      <c r="E10" s="702"/>
      <c r="F10" s="702"/>
      <c r="G10" s="702"/>
      <c r="H10" s="702"/>
      <c r="I10" s="702"/>
      <c r="J10" s="702"/>
      <c r="K10" s="703"/>
    </row>
    <row r="11" spans="2:11" ht="28.5" x14ac:dyDescent="0.25">
      <c r="B11" s="188" t="s">
        <v>217</v>
      </c>
      <c r="C11" s="189" t="s">
        <v>192</v>
      </c>
      <c r="D11" s="189" t="s">
        <v>193</v>
      </c>
      <c r="E11" s="189" t="s">
        <v>194</v>
      </c>
      <c r="F11" s="189" t="s">
        <v>195</v>
      </c>
      <c r="G11" s="189" t="s">
        <v>196</v>
      </c>
      <c r="H11" s="189" t="s">
        <v>197</v>
      </c>
      <c r="I11" s="189" t="s">
        <v>198</v>
      </c>
      <c r="J11" s="189" t="s">
        <v>199</v>
      </c>
      <c r="K11" s="189" t="s">
        <v>200</v>
      </c>
    </row>
    <row r="12" spans="2:11" ht="36.6" customHeight="1" x14ac:dyDescent="0.25">
      <c r="B12" s="194" t="s">
        <v>617</v>
      </c>
      <c r="C12" s="195" t="s">
        <v>262</v>
      </c>
      <c r="D12" s="195" t="s">
        <v>240</v>
      </c>
      <c r="E12" s="196">
        <v>1</v>
      </c>
      <c r="F12" s="196">
        <v>1</v>
      </c>
      <c r="G12" s="216">
        <v>8379</v>
      </c>
      <c r="H12" s="196">
        <v>0</v>
      </c>
      <c r="I12" s="216">
        <v>8379</v>
      </c>
      <c r="J12" s="196" t="s">
        <v>201</v>
      </c>
      <c r="K12" s="216">
        <f t="shared" si="0"/>
        <v>8379</v>
      </c>
    </row>
    <row r="13" spans="2:11" ht="18.75" customHeight="1" x14ac:dyDescent="0.25">
      <c r="B13" s="681" t="s">
        <v>202</v>
      </c>
      <c r="C13" s="682"/>
      <c r="D13" s="682"/>
      <c r="E13" s="682"/>
      <c r="F13" s="682"/>
      <c r="G13" s="682"/>
      <c r="H13" s="682"/>
      <c r="I13" s="682"/>
      <c r="J13" s="683"/>
      <c r="K13" s="197">
        <f>SUM(K12:K12)</f>
        <v>8379</v>
      </c>
    </row>
    <row r="14" spans="2:11" ht="18" customHeight="1" x14ac:dyDescent="0.25">
      <c r="B14" s="684"/>
      <c r="C14" s="684"/>
      <c r="D14" s="684"/>
      <c r="E14" s="684"/>
      <c r="F14" s="684"/>
      <c r="G14" s="684"/>
      <c r="H14" s="684"/>
      <c r="I14" s="684"/>
      <c r="J14" s="684"/>
      <c r="K14" s="684"/>
    </row>
    <row r="15" spans="2:11" ht="16.5" customHeight="1" x14ac:dyDescent="0.25">
      <c r="B15" s="685" t="s">
        <v>203</v>
      </c>
      <c r="C15" s="685"/>
      <c r="D15" s="685"/>
      <c r="E15" s="685"/>
      <c r="F15" s="685"/>
      <c r="G15" s="198"/>
      <c r="H15" s="198"/>
      <c r="I15" s="198"/>
      <c r="J15" s="198"/>
      <c r="K15" s="198"/>
    </row>
    <row r="16" spans="2:11" ht="31.9" customHeight="1" x14ac:dyDescent="0.25">
      <c r="B16" s="686" t="s">
        <v>204</v>
      </c>
      <c r="C16" s="687"/>
      <c r="D16" s="688"/>
      <c r="E16" s="199" t="s">
        <v>205</v>
      </c>
      <c r="F16" s="199" t="s">
        <v>206</v>
      </c>
      <c r="G16" s="198"/>
      <c r="H16" s="198"/>
      <c r="I16" s="198"/>
      <c r="J16" s="198"/>
      <c r="K16" s="198"/>
    </row>
    <row r="17" spans="2:11" ht="16.5" customHeight="1" x14ac:dyDescent="0.25">
      <c r="B17" s="672" t="s">
        <v>207</v>
      </c>
      <c r="C17" s="673"/>
      <c r="D17" s="674"/>
      <c r="E17" s="689">
        <v>157.27000000000001</v>
      </c>
      <c r="F17" s="200">
        <f>K9</f>
        <v>40.415999999999997</v>
      </c>
      <c r="G17" s="198"/>
      <c r="H17" s="198"/>
      <c r="I17" s="198"/>
      <c r="J17" s="198"/>
      <c r="K17" s="198"/>
    </row>
    <row r="18" spans="2:11" ht="19.5" customHeight="1" x14ac:dyDescent="0.25">
      <c r="B18" s="672" t="s">
        <v>208</v>
      </c>
      <c r="C18" s="673"/>
      <c r="D18" s="674"/>
      <c r="E18" s="690"/>
      <c r="F18" s="200">
        <f>K13</f>
        <v>8379</v>
      </c>
      <c r="G18" s="198"/>
      <c r="H18" s="198"/>
      <c r="I18" s="198"/>
      <c r="J18" s="198"/>
      <c r="K18" s="198"/>
    </row>
    <row r="19" spans="2:11" ht="18" customHeight="1" x14ac:dyDescent="0.25">
      <c r="B19" s="672" t="s">
        <v>209</v>
      </c>
      <c r="C19" s="673"/>
      <c r="D19" s="674"/>
      <c r="E19" s="690"/>
      <c r="F19" s="201">
        <v>0</v>
      </c>
      <c r="G19" s="198"/>
      <c r="H19" s="198"/>
      <c r="I19" s="198"/>
      <c r="J19" s="198"/>
      <c r="K19" s="198"/>
    </row>
    <row r="20" spans="2:11" ht="22.5" customHeight="1" x14ac:dyDescent="0.25">
      <c r="B20" s="672" t="s">
        <v>210</v>
      </c>
      <c r="C20" s="673"/>
      <c r="D20" s="674"/>
      <c r="E20" s="690"/>
      <c r="F20" s="201">
        <v>1</v>
      </c>
      <c r="G20" s="198"/>
      <c r="H20" s="198"/>
      <c r="I20" s="198"/>
      <c r="J20" s="198"/>
      <c r="K20" s="198"/>
    </row>
    <row r="21" spans="2:11" x14ac:dyDescent="0.25">
      <c r="B21" s="672" t="s">
        <v>211</v>
      </c>
      <c r="C21" s="673"/>
      <c r="D21" s="674"/>
      <c r="E21" s="690"/>
      <c r="F21" s="200">
        <f>F17+F19</f>
        <v>40.415999999999997</v>
      </c>
      <c r="G21" s="198"/>
      <c r="H21" s="198"/>
      <c r="I21" s="198"/>
      <c r="J21" s="198"/>
      <c r="K21" s="198"/>
    </row>
    <row r="22" spans="2:11" x14ac:dyDescent="0.25">
      <c r="B22" s="672" t="s">
        <v>212</v>
      </c>
      <c r="C22" s="673"/>
      <c r="D22" s="674"/>
      <c r="E22" s="690"/>
      <c r="F22" s="200">
        <f>(F17/F20)+(F19/F20)</f>
        <v>40.415999999999997</v>
      </c>
      <c r="G22" s="198"/>
      <c r="H22" s="198"/>
      <c r="I22" s="198"/>
      <c r="J22" s="198"/>
      <c r="K22" s="198"/>
    </row>
    <row r="23" spans="2:11" x14ac:dyDescent="0.25">
      <c r="B23" s="672" t="s">
        <v>213</v>
      </c>
      <c r="C23" s="673"/>
      <c r="D23" s="674"/>
      <c r="E23" s="691"/>
      <c r="F23" s="200">
        <f>F18+F22</f>
        <v>8419.4159999999993</v>
      </c>
      <c r="G23" s="198"/>
      <c r="H23" s="198"/>
      <c r="I23" s="198"/>
      <c r="J23" s="198"/>
      <c r="K23" s="198"/>
    </row>
    <row r="24" spans="2:11" x14ac:dyDescent="0.25">
      <c r="B24" s="672" t="s">
        <v>214</v>
      </c>
      <c r="C24" s="673"/>
      <c r="D24" s="674"/>
      <c r="E24" s="675">
        <v>0</v>
      </c>
      <c r="F24" s="200">
        <f>E24*F23</f>
        <v>0</v>
      </c>
      <c r="G24" s="198"/>
      <c r="H24" s="198"/>
      <c r="I24" s="198"/>
      <c r="J24" s="198"/>
      <c r="K24" s="198"/>
    </row>
    <row r="25" spans="2:11" x14ac:dyDescent="0.25">
      <c r="B25" s="707" t="s">
        <v>215</v>
      </c>
      <c r="C25" s="708"/>
      <c r="D25" s="709"/>
      <c r="E25" s="676"/>
      <c r="F25" s="312">
        <f>F23+F24</f>
        <v>8419.4159999999993</v>
      </c>
      <c r="G25" s="198"/>
      <c r="H25" s="198"/>
      <c r="I25" s="198"/>
      <c r="J25" s="198"/>
      <c r="K25" s="198"/>
    </row>
    <row r="26" spans="2:11" x14ac:dyDescent="0.25">
      <c r="B26" s="198"/>
      <c r="C26" s="198"/>
      <c r="D26" s="198"/>
      <c r="E26" s="198"/>
      <c r="F26" s="198"/>
      <c r="G26" s="198"/>
      <c r="H26" s="198"/>
      <c r="I26" s="198"/>
      <c r="J26" s="198"/>
      <c r="K26" s="198"/>
    </row>
    <row r="27" spans="2:11" x14ac:dyDescent="0.25">
      <c r="B27" s="198"/>
      <c r="C27" s="198"/>
      <c r="D27" s="198"/>
      <c r="E27" s="198"/>
      <c r="F27" s="198"/>
      <c r="G27" s="198"/>
      <c r="H27" s="198"/>
      <c r="I27" s="198"/>
      <c r="J27" s="198"/>
      <c r="K27" s="198"/>
    </row>
    <row r="28" spans="2:11" x14ac:dyDescent="0.25">
      <c r="B28" s="198"/>
      <c r="C28" s="198"/>
      <c r="D28" s="198"/>
      <c r="E28" s="198"/>
      <c r="F28" s="198"/>
      <c r="G28" s="198"/>
      <c r="H28" s="198"/>
      <c r="I28" s="198"/>
      <c r="J28" s="198"/>
      <c r="K28" s="198"/>
    </row>
    <row r="29" spans="2:11" x14ac:dyDescent="0.25">
      <c r="B29" s="202" t="s">
        <v>855</v>
      </c>
      <c r="C29" s="198"/>
      <c r="D29" s="198"/>
      <c r="E29" s="198"/>
      <c r="F29" s="198"/>
      <c r="G29" s="198"/>
      <c r="H29" s="198"/>
      <c r="I29" s="198"/>
      <c r="J29" s="198"/>
      <c r="K29" s="198"/>
    </row>
    <row r="43" spans="2:12" x14ac:dyDescent="0.25">
      <c r="F43" s="22"/>
      <c r="G43" s="22"/>
      <c r="H43" s="22"/>
      <c r="I43" s="22"/>
      <c r="J43" s="22"/>
      <c r="K43" s="22"/>
      <c r="L43" s="22"/>
    </row>
    <row r="44" spans="2:12" x14ac:dyDescent="0.25">
      <c r="F44" s="22"/>
      <c r="G44" s="22"/>
      <c r="H44" s="22"/>
      <c r="I44" s="22"/>
      <c r="J44" s="22"/>
      <c r="K44" s="22"/>
      <c r="L44" s="22"/>
    </row>
    <row r="45" spans="2:12" x14ac:dyDescent="0.25">
      <c r="B45" s="704" t="s">
        <v>588</v>
      </c>
      <c r="C45" s="704"/>
      <c r="D45" s="704"/>
      <c r="E45" s="187"/>
      <c r="F45" s="23"/>
      <c r="G45" s="705"/>
      <c r="H45" s="705"/>
      <c r="I45" s="705"/>
      <c r="J45" s="705"/>
      <c r="K45" s="705"/>
      <c r="L45" s="705"/>
    </row>
    <row r="46" spans="2:12" x14ac:dyDescent="0.25">
      <c r="B46" s="706" t="s">
        <v>247</v>
      </c>
      <c r="C46" s="706"/>
      <c r="D46" s="706"/>
      <c r="E46" s="187"/>
      <c r="F46" s="23"/>
      <c r="G46" s="705"/>
      <c r="H46" s="705"/>
      <c r="I46" s="705"/>
      <c r="J46" s="705"/>
      <c r="K46" s="705"/>
      <c r="L46" s="705"/>
    </row>
  </sheetData>
  <mergeCells count="26">
    <mergeCell ref="B45:D45"/>
    <mergeCell ref="G45:L45"/>
    <mergeCell ref="B46:D46"/>
    <mergeCell ref="G46:L46"/>
    <mergeCell ref="B21:D21"/>
    <mergeCell ref="B22:D22"/>
    <mergeCell ref="B23:D23"/>
    <mergeCell ref="B24:D24"/>
    <mergeCell ref="E24:E25"/>
    <mergeCell ref="B25:D25"/>
    <mergeCell ref="B10:K10"/>
    <mergeCell ref="B13:J13"/>
    <mergeCell ref="B14:K14"/>
    <mergeCell ref="B15:F15"/>
    <mergeCell ref="B16:D16"/>
    <mergeCell ref="B17:D17"/>
    <mergeCell ref="E17:E23"/>
    <mergeCell ref="B18:D18"/>
    <mergeCell ref="B19:D19"/>
    <mergeCell ref="B20:D20"/>
    <mergeCell ref="B9:J9"/>
    <mergeCell ref="B2:K2"/>
    <mergeCell ref="B3:H3"/>
    <mergeCell ref="I3:K3"/>
    <mergeCell ref="B4:K4"/>
    <mergeCell ref="B5:K5"/>
  </mergeCells>
  <pageMargins left="0.511811024" right="0.511811024" top="0.78740157499999996" bottom="0.78740157499999996" header="0.31496062000000002" footer="0.31496062000000002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6"/>
  <sheetViews>
    <sheetView view="pageBreakPreview" zoomScaleNormal="100" zoomScaleSheetLayoutView="100" workbookViewId="0">
      <selection activeCell="B29" sqref="B29"/>
    </sheetView>
  </sheetViews>
  <sheetFormatPr defaultColWidth="8.85546875" defaultRowHeight="15" x14ac:dyDescent="0.25"/>
  <cols>
    <col min="1" max="1" width="8.85546875" style="182"/>
    <col min="2" max="2" width="41" style="182" customWidth="1"/>
    <col min="3" max="4" width="8.85546875" style="182"/>
    <col min="5" max="5" width="10" style="182" customWidth="1"/>
    <col min="6" max="6" width="11.5703125" style="182" bestFit="1" customWidth="1"/>
    <col min="7" max="7" width="8.85546875" style="182"/>
    <col min="8" max="8" width="12.5703125" style="182" customWidth="1"/>
    <col min="9" max="11" width="10.28515625" style="182" customWidth="1"/>
    <col min="12" max="16384" width="8.85546875" style="182"/>
  </cols>
  <sheetData>
    <row r="1" spans="2:11" ht="35.25" customHeight="1" x14ac:dyDescent="0.25"/>
    <row r="2" spans="2:11" ht="47.25" customHeight="1" x14ac:dyDescent="0.25">
      <c r="B2" s="695" t="s">
        <v>482</v>
      </c>
      <c r="C2" s="695"/>
      <c r="D2" s="695"/>
      <c r="E2" s="695"/>
      <c r="F2" s="695"/>
      <c r="G2" s="695"/>
      <c r="H2" s="695"/>
      <c r="I2" s="695"/>
      <c r="J2" s="695"/>
      <c r="K2" s="695"/>
    </row>
    <row r="3" spans="2:11" x14ac:dyDescent="0.25">
      <c r="B3" s="700" t="s">
        <v>630</v>
      </c>
      <c r="C3" s="700"/>
      <c r="D3" s="700"/>
      <c r="E3" s="700"/>
      <c r="F3" s="700"/>
      <c r="G3" s="700"/>
      <c r="H3" s="700"/>
      <c r="I3" s="697" t="s">
        <v>486</v>
      </c>
      <c r="J3" s="697"/>
      <c r="K3" s="697"/>
    </row>
    <row r="4" spans="2:11" x14ac:dyDescent="0.25">
      <c r="B4" s="696" t="s">
        <v>487</v>
      </c>
      <c r="C4" s="696"/>
      <c r="D4" s="696"/>
      <c r="E4" s="696"/>
      <c r="F4" s="696"/>
      <c r="G4" s="696"/>
      <c r="H4" s="696"/>
      <c r="I4" s="696"/>
      <c r="J4" s="696"/>
      <c r="K4" s="696"/>
    </row>
    <row r="5" spans="2:11" x14ac:dyDescent="0.25">
      <c r="B5" s="698"/>
      <c r="C5" s="698"/>
      <c r="D5" s="698"/>
      <c r="E5" s="698"/>
      <c r="F5" s="698"/>
      <c r="G5" s="698"/>
      <c r="H5" s="698"/>
      <c r="I5" s="698"/>
      <c r="J5" s="698"/>
      <c r="K5" s="698"/>
    </row>
    <row r="6" spans="2:11" ht="78" customHeight="1" x14ac:dyDescent="0.25">
      <c r="B6" s="188" t="s">
        <v>473</v>
      </c>
      <c r="C6" s="189" t="s">
        <v>192</v>
      </c>
      <c r="D6" s="189" t="s">
        <v>193</v>
      </c>
      <c r="E6" s="189" t="s">
        <v>194</v>
      </c>
      <c r="F6" s="189" t="s">
        <v>195</v>
      </c>
      <c r="G6" s="189" t="s">
        <v>196</v>
      </c>
      <c r="H6" s="189" t="s">
        <v>197</v>
      </c>
      <c r="I6" s="189" t="s">
        <v>198</v>
      </c>
      <c r="J6" s="189" t="s">
        <v>199</v>
      </c>
      <c r="K6" s="189" t="s">
        <v>200</v>
      </c>
    </row>
    <row r="7" spans="2:11" ht="20.25" customHeight="1" x14ac:dyDescent="0.25">
      <c r="B7" s="190" t="s">
        <v>476</v>
      </c>
      <c r="C7" s="191" t="s">
        <v>488</v>
      </c>
      <c r="D7" s="191">
        <v>10115</v>
      </c>
      <c r="E7" s="192">
        <v>2</v>
      </c>
      <c r="F7" s="192">
        <v>1</v>
      </c>
      <c r="G7" s="192">
        <v>6.72</v>
      </c>
      <c r="H7" s="192">
        <v>0</v>
      </c>
      <c r="I7" s="192">
        <v>17.29</v>
      </c>
      <c r="J7" s="192" t="s">
        <v>201</v>
      </c>
      <c r="K7" s="193">
        <f t="shared" ref="K7:K12" si="0">I7*E7</f>
        <v>34.58</v>
      </c>
    </row>
    <row r="8" spans="2:11" ht="20.25" customHeight="1" x14ac:dyDescent="0.25">
      <c r="B8" s="190" t="s">
        <v>586</v>
      </c>
      <c r="C8" s="191" t="s">
        <v>488</v>
      </c>
      <c r="D8" s="191">
        <v>10101</v>
      </c>
      <c r="E8" s="192">
        <v>0.4</v>
      </c>
      <c r="F8" s="192">
        <v>1</v>
      </c>
      <c r="G8" s="192">
        <v>5.67</v>
      </c>
      <c r="H8" s="192">
        <v>0</v>
      </c>
      <c r="I8" s="192">
        <v>14.59</v>
      </c>
      <c r="J8" s="192" t="s">
        <v>201</v>
      </c>
      <c r="K8" s="193">
        <f t="shared" si="0"/>
        <v>5.8360000000000003</v>
      </c>
    </row>
    <row r="9" spans="2:11" x14ac:dyDescent="0.25">
      <c r="B9" s="699" t="s">
        <v>489</v>
      </c>
      <c r="C9" s="699"/>
      <c r="D9" s="699"/>
      <c r="E9" s="699"/>
      <c r="F9" s="699"/>
      <c r="G9" s="699"/>
      <c r="H9" s="699"/>
      <c r="I9" s="699"/>
      <c r="J9" s="699"/>
      <c r="K9" s="193">
        <f>SUM(K7:K8)</f>
        <v>40.415999999999997</v>
      </c>
    </row>
    <row r="10" spans="2:11" x14ac:dyDescent="0.25">
      <c r="B10" s="701"/>
      <c r="C10" s="702"/>
      <c r="D10" s="702"/>
      <c r="E10" s="702"/>
      <c r="F10" s="702"/>
      <c r="G10" s="702"/>
      <c r="H10" s="702"/>
      <c r="I10" s="702"/>
      <c r="J10" s="702"/>
      <c r="K10" s="703"/>
    </row>
    <row r="11" spans="2:11" ht="28.5" x14ac:dyDescent="0.25">
      <c r="B11" s="188" t="s">
        <v>217</v>
      </c>
      <c r="C11" s="189" t="s">
        <v>192</v>
      </c>
      <c r="D11" s="189" t="s">
        <v>193</v>
      </c>
      <c r="E11" s="189" t="s">
        <v>194</v>
      </c>
      <c r="F11" s="189" t="s">
        <v>195</v>
      </c>
      <c r="G11" s="189" t="s">
        <v>196</v>
      </c>
      <c r="H11" s="189" t="s">
        <v>197</v>
      </c>
      <c r="I11" s="189" t="s">
        <v>198</v>
      </c>
      <c r="J11" s="189" t="s">
        <v>199</v>
      </c>
      <c r="K11" s="189" t="s">
        <v>200</v>
      </c>
    </row>
    <row r="12" spans="2:11" ht="36.6" customHeight="1" x14ac:dyDescent="0.25">
      <c r="B12" s="194" t="s">
        <v>618</v>
      </c>
      <c r="C12" s="195" t="s">
        <v>262</v>
      </c>
      <c r="D12" s="195" t="s">
        <v>240</v>
      </c>
      <c r="E12" s="196">
        <v>1</v>
      </c>
      <c r="F12" s="196">
        <v>1</v>
      </c>
      <c r="G12" s="216">
        <v>12609</v>
      </c>
      <c r="H12" s="196">
        <v>0</v>
      </c>
      <c r="I12" s="216">
        <v>12609</v>
      </c>
      <c r="J12" s="196" t="s">
        <v>201</v>
      </c>
      <c r="K12" s="216">
        <f t="shared" si="0"/>
        <v>12609</v>
      </c>
    </row>
    <row r="13" spans="2:11" ht="18.75" customHeight="1" x14ac:dyDescent="0.25">
      <c r="B13" s="681" t="s">
        <v>202</v>
      </c>
      <c r="C13" s="682"/>
      <c r="D13" s="682"/>
      <c r="E13" s="682"/>
      <c r="F13" s="682"/>
      <c r="G13" s="682"/>
      <c r="H13" s="682"/>
      <c r="I13" s="682"/>
      <c r="J13" s="683"/>
      <c r="K13" s="197">
        <f>SUM(K12:K12)</f>
        <v>12609</v>
      </c>
    </row>
    <row r="14" spans="2:11" ht="18" customHeight="1" x14ac:dyDescent="0.25">
      <c r="B14" s="684"/>
      <c r="C14" s="684"/>
      <c r="D14" s="684"/>
      <c r="E14" s="684"/>
      <c r="F14" s="684"/>
      <c r="G14" s="684"/>
      <c r="H14" s="684"/>
      <c r="I14" s="684"/>
      <c r="J14" s="684"/>
      <c r="K14" s="684"/>
    </row>
    <row r="15" spans="2:11" ht="16.5" customHeight="1" x14ac:dyDescent="0.25">
      <c r="B15" s="685" t="s">
        <v>203</v>
      </c>
      <c r="C15" s="685"/>
      <c r="D15" s="685"/>
      <c r="E15" s="685"/>
      <c r="F15" s="685"/>
      <c r="G15" s="198"/>
      <c r="H15" s="198"/>
      <c r="I15" s="198"/>
      <c r="J15" s="198"/>
      <c r="K15" s="198"/>
    </row>
    <row r="16" spans="2:11" ht="31.9" customHeight="1" x14ac:dyDescent="0.25">
      <c r="B16" s="686" t="s">
        <v>204</v>
      </c>
      <c r="C16" s="687"/>
      <c r="D16" s="688"/>
      <c r="E16" s="199" t="s">
        <v>205</v>
      </c>
      <c r="F16" s="199" t="s">
        <v>206</v>
      </c>
      <c r="G16" s="198"/>
      <c r="H16" s="198"/>
      <c r="I16" s="198"/>
      <c r="J16" s="198"/>
      <c r="K16" s="198"/>
    </row>
    <row r="17" spans="2:11" ht="16.5" customHeight="1" x14ac:dyDescent="0.25">
      <c r="B17" s="672" t="s">
        <v>207</v>
      </c>
      <c r="C17" s="673"/>
      <c r="D17" s="674"/>
      <c r="E17" s="689">
        <v>157.27000000000001</v>
      </c>
      <c r="F17" s="200">
        <f>K9</f>
        <v>40.415999999999997</v>
      </c>
      <c r="G17" s="198"/>
      <c r="H17" s="198"/>
      <c r="I17" s="198"/>
      <c r="J17" s="198"/>
      <c r="K17" s="198"/>
    </row>
    <row r="18" spans="2:11" ht="19.5" customHeight="1" x14ac:dyDescent="0.25">
      <c r="B18" s="672" t="s">
        <v>208</v>
      </c>
      <c r="C18" s="673"/>
      <c r="D18" s="674"/>
      <c r="E18" s="690"/>
      <c r="F18" s="200">
        <f>K13</f>
        <v>12609</v>
      </c>
      <c r="G18" s="198"/>
      <c r="H18" s="198"/>
      <c r="I18" s="198"/>
      <c r="J18" s="198"/>
      <c r="K18" s="198"/>
    </row>
    <row r="19" spans="2:11" ht="18" customHeight="1" x14ac:dyDescent="0.25">
      <c r="B19" s="672" t="s">
        <v>209</v>
      </c>
      <c r="C19" s="673"/>
      <c r="D19" s="674"/>
      <c r="E19" s="690"/>
      <c r="F19" s="201">
        <v>0</v>
      </c>
      <c r="G19" s="198"/>
      <c r="H19" s="198"/>
      <c r="I19" s="198"/>
      <c r="J19" s="198"/>
      <c r="K19" s="198"/>
    </row>
    <row r="20" spans="2:11" ht="22.5" customHeight="1" x14ac:dyDescent="0.25">
      <c r="B20" s="672" t="s">
        <v>210</v>
      </c>
      <c r="C20" s="673"/>
      <c r="D20" s="674"/>
      <c r="E20" s="690"/>
      <c r="F20" s="201">
        <v>1</v>
      </c>
      <c r="G20" s="198"/>
      <c r="H20" s="198"/>
      <c r="I20" s="198"/>
      <c r="J20" s="198"/>
      <c r="K20" s="198"/>
    </row>
    <row r="21" spans="2:11" x14ac:dyDescent="0.25">
      <c r="B21" s="672" t="s">
        <v>211</v>
      </c>
      <c r="C21" s="673"/>
      <c r="D21" s="674"/>
      <c r="E21" s="690"/>
      <c r="F21" s="200">
        <f>F17+F19</f>
        <v>40.415999999999997</v>
      </c>
      <c r="G21" s="198"/>
      <c r="H21" s="198"/>
      <c r="I21" s="198"/>
      <c r="J21" s="198"/>
      <c r="K21" s="198"/>
    </row>
    <row r="22" spans="2:11" x14ac:dyDescent="0.25">
      <c r="B22" s="672" t="s">
        <v>212</v>
      </c>
      <c r="C22" s="673"/>
      <c r="D22" s="674"/>
      <c r="E22" s="690"/>
      <c r="F22" s="200">
        <f>(F17/F20)+(F19/F20)</f>
        <v>40.415999999999997</v>
      </c>
      <c r="G22" s="198"/>
      <c r="H22" s="198"/>
      <c r="I22" s="198"/>
      <c r="J22" s="198"/>
      <c r="K22" s="198"/>
    </row>
    <row r="23" spans="2:11" x14ac:dyDescent="0.25">
      <c r="B23" s="672" t="s">
        <v>213</v>
      </c>
      <c r="C23" s="673"/>
      <c r="D23" s="674"/>
      <c r="E23" s="691"/>
      <c r="F23" s="200">
        <f>F18+F22</f>
        <v>12649.415999999999</v>
      </c>
      <c r="G23" s="198"/>
      <c r="H23" s="198"/>
      <c r="I23" s="198"/>
      <c r="J23" s="198"/>
      <c r="K23" s="198"/>
    </row>
    <row r="24" spans="2:11" x14ac:dyDescent="0.25">
      <c r="B24" s="672" t="s">
        <v>214</v>
      </c>
      <c r="C24" s="673"/>
      <c r="D24" s="674"/>
      <c r="E24" s="675">
        <v>0</v>
      </c>
      <c r="F24" s="200">
        <f>E24*F23</f>
        <v>0</v>
      </c>
      <c r="G24" s="198"/>
      <c r="H24" s="198"/>
      <c r="I24" s="198"/>
      <c r="J24" s="198"/>
      <c r="K24" s="198"/>
    </row>
    <row r="25" spans="2:11" x14ac:dyDescent="0.25">
      <c r="B25" s="707" t="s">
        <v>215</v>
      </c>
      <c r="C25" s="708"/>
      <c r="D25" s="709"/>
      <c r="E25" s="676"/>
      <c r="F25" s="312">
        <f>F23+F24</f>
        <v>12649.415999999999</v>
      </c>
      <c r="G25" s="198"/>
      <c r="H25" s="198"/>
      <c r="I25" s="198"/>
      <c r="J25" s="198"/>
      <c r="K25" s="198"/>
    </row>
    <row r="26" spans="2:11" x14ac:dyDescent="0.25">
      <c r="B26" s="198"/>
      <c r="C26" s="198"/>
      <c r="D26" s="198"/>
      <c r="E26" s="198"/>
      <c r="F26" s="198"/>
      <c r="G26" s="198"/>
      <c r="H26" s="198"/>
      <c r="I26" s="198"/>
      <c r="J26" s="198"/>
      <c r="K26" s="198"/>
    </row>
    <row r="27" spans="2:11" x14ac:dyDescent="0.25">
      <c r="B27" s="198"/>
      <c r="C27" s="198"/>
      <c r="D27" s="198"/>
      <c r="E27" s="198"/>
      <c r="F27" s="198"/>
      <c r="G27" s="198"/>
      <c r="H27" s="198"/>
      <c r="I27" s="198"/>
      <c r="J27" s="198"/>
      <c r="K27" s="198"/>
    </row>
    <row r="28" spans="2:11" x14ac:dyDescent="0.25">
      <c r="B28" s="198"/>
      <c r="C28" s="198"/>
      <c r="D28" s="198"/>
      <c r="E28" s="198"/>
      <c r="F28" s="198"/>
      <c r="G28" s="198"/>
      <c r="H28" s="198"/>
      <c r="I28" s="198"/>
      <c r="J28" s="198"/>
      <c r="K28" s="198"/>
    </row>
    <row r="29" spans="2:11" x14ac:dyDescent="0.25">
      <c r="B29" s="202" t="s">
        <v>855</v>
      </c>
      <c r="C29" s="198"/>
      <c r="D29" s="198"/>
      <c r="E29" s="198"/>
      <c r="F29" s="198"/>
      <c r="G29" s="198"/>
      <c r="H29" s="198"/>
      <c r="I29" s="198"/>
      <c r="J29" s="198"/>
      <c r="K29" s="198"/>
    </row>
    <row r="43" spans="2:12" x14ac:dyDescent="0.25">
      <c r="F43" s="22"/>
      <c r="G43" s="22"/>
      <c r="H43" s="22"/>
      <c r="I43" s="22"/>
      <c r="J43" s="22"/>
      <c r="K43" s="22"/>
      <c r="L43" s="22"/>
    </row>
    <row r="44" spans="2:12" x14ac:dyDescent="0.25">
      <c r="F44" s="22"/>
      <c r="G44" s="22"/>
      <c r="H44" s="22"/>
      <c r="I44" s="22"/>
      <c r="J44" s="22"/>
      <c r="K44" s="22"/>
      <c r="L44" s="22"/>
    </row>
    <row r="45" spans="2:12" x14ac:dyDescent="0.25">
      <c r="B45" s="704" t="s">
        <v>588</v>
      </c>
      <c r="C45" s="704"/>
      <c r="D45" s="704"/>
      <c r="E45" s="187"/>
      <c r="F45" s="23"/>
      <c r="G45" s="705"/>
      <c r="H45" s="705"/>
      <c r="I45" s="705"/>
      <c r="J45" s="705"/>
      <c r="K45" s="705"/>
      <c r="L45" s="705"/>
    </row>
    <row r="46" spans="2:12" x14ac:dyDescent="0.25">
      <c r="B46" s="706" t="s">
        <v>247</v>
      </c>
      <c r="C46" s="706"/>
      <c r="D46" s="706"/>
      <c r="E46" s="187"/>
      <c r="F46" s="23"/>
      <c r="G46" s="705"/>
      <c r="H46" s="705"/>
      <c r="I46" s="705"/>
      <c r="J46" s="705"/>
      <c r="K46" s="705"/>
      <c r="L46" s="705"/>
    </row>
  </sheetData>
  <mergeCells count="26">
    <mergeCell ref="B45:D45"/>
    <mergeCell ref="G45:L45"/>
    <mergeCell ref="B46:D46"/>
    <mergeCell ref="G46:L46"/>
    <mergeCell ref="B21:D21"/>
    <mergeCell ref="B22:D22"/>
    <mergeCell ref="B23:D23"/>
    <mergeCell ref="B24:D24"/>
    <mergeCell ref="E24:E25"/>
    <mergeCell ref="B25:D25"/>
    <mergeCell ref="B10:K10"/>
    <mergeCell ref="B13:J13"/>
    <mergeCell ref="B14:K14"/>
    <mergeCell ref="B15:F15"/>
    <mergeCell ref="B16:D16"/>
    <mergeCell ref="B17:D17"/>
    <mergeCell ref="E17:E23"/>
    <mergeCell ref="B18:D18"/>
    <mergeCell ref="B19:D19"/>
    <mergeCell ref="B20:D20"/>
    <mergeCell ref="B9:J9"/>
    <mergeCell ref="B2:K2"/>
    <mergeCell ref="B3:H3"/>
    <mergeCell ref="I3:K3"/>
    <mergeCell ref="B4:K4"/>
    <mergeCell ref="B5:K5"/>
  </mergeCells>
  <pageMargins left="0.511811024" right="0.511811024" top="0.78740157499999996" bottom="0.78740157499999996" header="0.31496062000000002" footer="0.31496062000000002"/>
  <pageSetup paperSize="9" scale="6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8"/>
  <sheetViews>
    <sheetView view="pageBreakPreview" topLeftCell="A4" zoomScaleNormal="100" zoomScaleSheetLayoutView="100" workbookViewId="0">
      <selection activeCell="B26" sqref="B26"/>
    </sheetView>
  </sheetViews>
  <sheetFormatPr defaultColWidth="8.85546875" defaultRowHeight="15" x14ac:dyDescent="0.25"/>
  <cols>
    <col min="1" max="1" width="8.85546875" style="182"/>
    <col min="2" max="2" width="44.42578125" style="182" customWidth="1"/>
    <col min="3" max="5" width="8.85546875" style="182"/>
    <col min="6" max="6" width="11.5703125" style="182" bestFit="1" customWidth="1"/>
    <col min="7" max="7" width="8.85546875" style="182"/>
    <col min="8" max="8" width="12.5703125" style="182" customWidth="1"/>
    <col min="9" max="9" width="8.85546875" style="182"/>
    <col min="10" max="11" width="10.28515625" style="182" customWidth="1"/>
    <col min="12" max="16384" width="8.85546875" style="182"/>
  </cols>
  <sheetData>
    <row r="1" spans="2:12" ht="30.75" customHeight="1" x14ac:dyDescent="0.25"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</row>
    <row r="2" spans="2:12" ht="35.25" customHeight="1" x14ac:dyDescent="0.25">
      <c r="B2" s="695" t="s">
        <v>485</v>
      </c>
      <c r="C2" s="695"/>
      <c r="D2" s="695"/>
      <c r="E2" s="695"/>
      <c r="F2" s="695"/>
      <c r="G2" s="695"/>
      <c r="H2" s="695"/>
      <c r="I2" s="695"/>
      <c r="J2" s="695"/>
      <c r="K2" s="695"/>
      <c r="L2" s="198"/>
    </row>
    <row r="3" spans="2:12" x14ac:dyDescent="0.25">
      <c r="B3" s="696" t="s">
        <v>631</v>
      </c>
      <c r="C3" s="696"/>
      <c r="D3" s="696"/>
      <c r="E3" s="696"/>
      <c r="F3" s="696"/>
      <c r="G3" s="696"/>
      <c r="H3" s="696"/>
      <c r="I3" s="697" t="s">
        <v>592</v>
      </c>
      <c r="J3" s="697"/>
      <c r="K3" s="697"/>
      <c r="L3" s="198"/>
    </row>
    <row r="4" spans="2:12" ht="18" customHeight="1" x14ac:dyDescent="0.25">
      <c r="B4" s="696" t="s">
        <v>619</v>
      </c>
      <c r="C4" s="696"/>
      <c r="D4" s="696"/>
      <c r="E4" s="696"/>
      <c r="F4" s="696"/>
      <c r="G4" s="696"/>
      <c r="H4" s="696"/>
      <c r="I4" s="696"/>
      <c r="J4" s="696"/>
      <c r="K4" s="696"/>
      <c r="L4" s="198"/>
    </row>
    <row r="5" spans="2:12" x14ac:dyDescent="0.25">
      <c r="B5" s="698"/>
      <c r="C5" s="698"/>
      <c r="D5" s="698"/>
      <c r="E5" s="698"/>
      <c r="F5" s="698"/>
      <c r="G5" s="698"/>
      <c r="H5" s="698"/>
      <c r="I5" s="698"/>
      <c r="J5" s="698"/>
      <c r="K5" s="698"/>
      <c r="L5" s="198"/>
    </row>
    <row r="6" spans="2:12" ht="29.25" x14ac:dyDescent="0.25">
      <c r="B6" s="218" t="s">
        <v>217</v>
      </c>
      <c r="C6" s="219" t="s">
        <v>192</v>
      </c>
      <c r="D6" s="219" t="s">
        <v>193</v>
      </c>
      <c r="E6" s="199" t="s">
        <v>194</v>
      </c>
      <c r="F6" s="199" t="s">
        <v>195</v>
      </c>
      <c r="G6" s="199" t="s">
        <v>196</v>
      </c>
      <c r="H6" s="199" t="s">
        <v>197</v>
      </c>
      <c r="I6" s="199" t="s">
        <v>198</v>
      </c>
      <c r="J6" s="199" t="s">
        <v>199</v>
      </c>
      <c r="K6" s="199" t="s">
        <v>200</v>
      </c>
      <c r="L6" s="198"/>
    </row>
    <row r="7" spans="2:12" x14ac:dyDescent="0.25">
      <c r="B7" s="217" t="s">
        <v>469</v>
      </c>
      <c r="C7" s="195" t="s">
        <v>449</v>
      </c>
      <c r="D7" s="195" t="s">
        <v>470</v>
      </c>
      <c r="E7" s="196">
        <v>1</v>
      </c>
      <c r="F7" s="196">
        <v>1</v>
      </c>
      <c r="G7" s="196">
        <v>773.8</v>
      </c>
      <c r="H7" s="196">
        <v>0</v>
      </c>
      <c r="I7" s="196">
        <v>773.8</v>
      </c>
      <c r="J7" s="196" t="s">
        <v>201</v>
      </c>
      <c r="K7" s="196">
        <f t="shared" ref="K7" si="0">I7*E7</f>
        <v>773.8</v>
      </c>
      <c r="L7" s="198"/>
    </row>
    <row r="8" spans="2:12" ht="20.25" customHeight="1" x14ac:dyDescent="0.25">
      <c r="B8" s="681" t="s">
        <v>202</v>
      </c>
      <c r="C8" s="682"/>
      <c r="D8" s="682"/>
      <c r="E8" s="682"/>
      <c r="F8" s="682"/>
      <c r="G8" s="682"/>
      <c r="H8" s="682"/>
      <c r="I8" s="682"/>
      <c r="J8" s="683"/>
      <c r="K8" s="197">
        <f>SUM(K7:K7)</f>
        <v>773.8</v>
      </c>
      <c r="L8" s="198"/>
    </row>
    <row r="9" spans="2:12" x14ac:dyDescent="0.25">
      <c r="B9" s="684"/>
      <c r="C9" s="684"/>
      <c r="D9" s="684"/>
      <c r="E9" s="684"/>
      <c r="F9" s="684"/>
      <c r="G9" s="684"/>
      <c r="H9" s="684"/>
      <c r="I9" s="684"/>
      <c r="J9" s="684"/>
      <c r="K9" s="684"/>
      <c r="L9" s="198"/>
    </row>
    <row r="10" spans="2:12" x14ac:dyDescent="0.25">
      <c r="B10" s="685" t="s">
        <v>203</v>
      </c>
      <c r="C10" s="685"/>
      <c r="D10" s="685"/>
      <c r="E10" s="685"/>
      <c r="F10" s="685"/>
      <c r="G10" s="198"/>
      <c r="H10" s="198"/>
      <c r="I10" s="198"/>
      <c r="J10" s="198"/>
      <c r="K10" s="198"/>
      <c r="L10" s="198"/>
    </row>
    <row r="11" spans="2:12" ht="29.25" x14ac:dyDescent="0.25">
      <c r="B11" s="686" t="s">
        <v>204</v>
      </c>
      <c r="C11" s="687"/>
      <c r="D11" s="688"/>
      <c r="E11" s="199" t="s">
        <v>205</v>
      </c>
      <c r="F11" s="199" t="s">
        <v>206</v>
      </c>
      <c r="G11" s="198"/>
      <c r="H11" s="198"/>
      <c r="I11" s="198"/>
      <c r="J11" s="198"/>
      <c r="K11" s="198"/>
      <c r="L11" s="198"/>
    </row>
    <row r="12" spans="2:12" ht="17.25" customHeight="1" x14ac:dyDescent="0.25">
      <c r="B12" s="672" t="s">
        <v>207</v>
      </c>
      <c r="C12" s="673"/>
      <c r="D12" s="674"/>
      <c r="E12" s="689">
        <v>157.27000000000001</v>
      </c>
      <c r="F12" s="200">
        <f>K8</f>
        <v>773.8</v>
      </c>
      <c r="G12" s="198"/>
      <c r="H12" s="198"/>
      <c r="I12" s="198"/>
      <c r="J12" s="198"/>
      <c r="K12" s="198"/>
      <c r="L12" s="198"/>
    </row>
    <row r="13" spans="2:12" ht="18.75" customHeight="1" x14ac:dyDescent="0.25">
      <c r="B13" s="672" t="s">
        <v>208</v>
      </c>
      <c r="C13" s="673"/>
      <c r="D13" s="674"/>
      <c r="E13" s="690"/>
      <c r="F13" s="200">
        <f>K8</f>
        <v>773.8</v>
      </c>
      <c r="G13" s="198"/>
      <c r="H13" s="198"/>
      <c r="I13" s="198"/>
      <c r="J13" s="198"/>
      <c r="K13" s="198"/>
      <c r="L13" s="198"/>
    </row>
    <row r="14" spans="2:12" ht="18" customHeight="1" x14ac:dyDescent="0.25">
      <c r="B14" s="672" t="s">
        <v>209</v>
      </c>
      <c r="C14" s="673"/>
      <c r="D14" s="674"/>
      <c r="E14" s="690"/>
      <c r="F14" s="201">
        <v>0</v>
      </c>
      <c r="G14" s="198"/>
      <c r="H14" s="198"/>
      <c r="I14" s="198"/>
      <c r="J14" s="198"/>
      <c r="K14" s="198"/>
      <c r="L14" s="198"/>
    </row>
    <row r="15" spans="2:12" ht="16.5" customHeight="1" x14ac:dyDescent="0.25">
      <c r="B15" s="672" t="s">
        <v>210</v>
      </c>
      <c r="C15" s="673"/>
      <c r="D15" s="674"/>
      <c r="E15" s="690"/>
      <c r="F15" s="201">
        <v>0</v>
      </c>
      <c r="G15" s="198"/>
      <c r="H15" s="198"/>
      <c r="I15" s="198"/>
      <c r="J15" s="198"/>
      <c r="K15" s="198"/>
      <c r="L15" s="198"/>
    </row>
    <row r="16" spans="2:12" ht="18" customHeight="1" x14ac:dyDescent="0.25">
      <c r="B16" s="672" t="s">
        <v>211</v>
      </c>
      <c r="C16" s="673"/>
      <c r="D16" s="674"/>
      <c r="E16" s="690"/>
      <c r="F16" s="200">
        <f>F13</f>
        <v>773.8</v>
      </c>
      <c r="G16" s="198"/>
      <c r="H16" s="198"/>
      <c r="I16" s="198"/>
      <c r="J16" s="198"/>
      <c r="K16" s="198"/>
      <c r="L16" s="198"/>
    </row>
    <row r="17" spans="2:12" ht="16.5" customHeight="1" x14ac:dyDescent="0.25">
      <c r="B17" s="672" t="s">
        <v>212</v>
      </c>
      <c r="C17" s="673"/>
      <c r="D17" s="674"/>
      <c r="E17" s="690"/>
      <c r="F17" s="201">
        <v>0</v>
      </c>
      <c r="G17" s="198"/>
      <c r="H17" s="198"/>
      <c r="I17" s="198"/>
      <c r="J17" s="198"/>
      <c r="K17" s="198"/>
      <c r="L17" s="198"/>
    </row>
    <row r="18" spans="2:12" ht="19.5" customHeight="1" x14ac:dyDescent="0.25">
      <c r="B18" s="672" t="s">
        <v>213</v>
      </c>
      <c r="C18" s="673"/>
      <c r="D18" s="674"/>
      <c r="E18" s="691"/>
      <c r="F18" s="200">
        <f>F13+F17</f>
        <v>773.8</v>
      </c>
      <c r="G18" s="198"/>
      <c r="H18" s="198"/>
      <c r="I18" s="198"/>
      <c r="J18" s="198"/>
      <c r="K18" s="198"/>
      <c r="L18" s="198"/>
    </row>
    <row r="19" spans="2:12" ht="18" customHeight="1" x14ac:dyDescent="0.25">
      <c r="B19" s="672" t="s">
        <v>214</v>
      </c>
      <c r="C19" s="673"/>
      <c r="D19" s="674"/>
      <c r="E19" s="675">
        <v>0</v>
      </c>
      <c r="F19" s="200">
        <f>E19*F18</f>
        <v>0</v>
      </c>
      <c r="G19" s="198"/>
      <c r="H19" s="198"/>
      <c r="I19" s="198"/>
      <c r="J19" s="198"/>
      <c r="K19" s="198"/>
      <c r="L19" s="198"/>
    </row>
    <row r="20" spans="2:12" ht="22.5" customHeight="1" x14ac:dyDescent="0.25">
      <c r="B20" s="677" t="s">
        <v>215</v>
      </c>
      <c r="C20" s="678"/>
      <c r="D20" s="679"/>
      <c r="E20" s="676"/>
      <c r="F20" s="311">
        <f>F18+F19</f>
        <v>773.8</v>
      </c>
      <c r="G20" s="198"/>
      <c r="H20" s="198"/>
      <c r="I20" s="198"/>
      <c r="J20" s="198"/>
      <c r="K20" s="198"/>
      <c r="L20" s="198"/>
    </row>
    <row r="21" spans="2:12" x14ac:dyDescent="0.25">
      <c r="B21" s="198"/>
      <c r="C21" s="198"/>
      <c r="D21" s="198"/>
      <c r="E21" s="198"/>
      <c r="F21" s="198"/>
      <c r="G21" s="198"/>
      <c r="H21" s="198"/>
      <c r="I21" s="198"/>
      <c r="J21" s="198"/>
      <c r="K21" s="198"/>
      <c r="L21" s="198"/>
    </row>
    <row r="22" spans="2:12" x14ac:dyDescent="0.25">
      <c r="B22" s="198"/>
      <c r="C22" s="198"/>
      <c r="D22" s="198"/>
      <c r="E22" s="198"/>
      <c r="F22" s="198"/>
      <c r="G22" s="198"/>
      <c r="H22" s="198"/>
      <c r="I22" s="198"/>
      <c r="J22" s="198"/>
      <c r="K22" s="198"/>
      <c r="L22" s="198"/>
    </row>
    <row r="23" spans="2:12" x14ac:dyDescent="0.25">
      <c r="B23" s="198"/>
      <c r="C23" s="198"/>
      <c r="D23" s="198"/>
      <c r="E23" s="198"/>
      <c r="F23" s="198"/>
      <c r="G23" s="198"/>
      <c r="H23" s="198"/>
      <c r="I23" s="198"/>
      <c r="J23" s="198"/>
      <c r="K23" s="198"/>
      <c r="L23" s="198"/>
    </row>
    <row r="24" spans="2:12" x14ac:dyDescent="0.25">
      <c r="B24" s="198"/>
      <c r="C24" s="198"/>
      <c r="D24" s="198"/>
      <c r="E24" s="198"/>
      <c r="F24" s="198"/>
      <c r="G24" s="198"/>
      <c r="H24" s="198"/>
      <c r="I24" s="198"/>
      <c r="J24" s="198"/>
      <c r="K24" s="198"/>
      <c r="L24" s="198"/>
    </row>
    <row r="25" spans="2:12" x14ac:dyDescent="0.25">
      <c r="B25" s="198"/>
      <c r="C25" s="198"/>
      <c r="D25" s="198"/>
      <c r="E25" s="198"/>
      <c r="F25" s="198"/>
      <c r="G25" s="198"/>
      <c r="H25" s="198"/>
      <c r="I25" s="198"/>
      <c r="J25" s="198"/>
      <c r="K25" s="198"/>
      <c r="L25" s="198"/>
    </row>
    <row r="26" spans="2:12" x14ac:dyDescent="0.25">
      <c r="B26" s="202" t="s">
        <v>855</v>
      </c>
      <c r="C26" s="198"/>
      <c r="D26" s="198"/>
      <c r="E26" s="198"/>
      <c r="F26" s="198"/>
      <c r="G26" s="198"/>
      <c r="H26" s="198"/>
      <c r="I26" s="198"/>
      <c r="J26" s="198"/>
      <c r="K26" s="198"/>
      <c r="L26" s="198"/>
    </row>
    <row r="27" spans="2:12" x14ac:dyDescent="0.25"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</row>
    <row r="28" spans="2:12" x14ac:dyDescent="0.25">
      <c r="B28" s="198"/>
      <c r="C28" s="198"/>
      <c r="D28" s="198"/>
      <c r="E28" s="198"/>
      <c r="F28" s="198"/>
      <c r="G28" s="198"/>
      <c r="H28" s="198"/>
      <c r="I28" s="198"/>
      <c r="J28" s="198"/>
      <c r="K28" s="198"/>
      <c r="L28" s="198"/>
    </row>
    <row r="29" spans="2:12" x14ac:dyDescent="0.25">
      <c r="B29" s="198"/>
      <c r="C29" s="198"/>
      <c r="D29" s="198"/>
      <c r="E29" s="198"/>
      <c r="F29" s="198"/>
      <c r="G29" s="198"/>
      <c r="H29" s="198"/>
      <c r="I29" s="198"/>
      <c r="J29" s="198"/>
      <c r="K29" s="198"/>
      <c r="L29" s="198"/>
    </row>
    <row r="30" spans="2:12" x14ac:dyDescent="0.25">
      <c r="B30" s="198"/>
      <c r="C30" s="198"/>
      <c r="D30" s="198"/>
      <c r="E30" s="198"/>
      <c r="F30" s="198"/>
      <c r="G30" s="198"/>
      <c r="H30" s="198"/>
      <c r="I30" s="198"/>
      <c r="J30" s="198"/>
      <c r="K30" s="198"/>
      <c r="L30" s="198"/>
    </row>
    <row r="31" spans="2:12" x14ac:dyDescent="0.25">
      <c r="B31" s="198"/>
      <c r="C31" s="198"/>
      <c r="D31" s="198"/>
      <c r="E31" s="198"/>
      <c r="F31" s="198"/>
      <c r="G31" s="198"/>
      <c r="H31" s="198"/>
      <c r="I31" s="198"/>
      <c r="J31" s="198"/>
      <c r="K31" s="198"/>
      <c r="L31" s="198"/>
    </row>
    <row r="32" spans="2:12" x14ac:dyDescent="0.25">
      <c r="B32" s="198"/>
      <c r="C32" s="198"/>
      <c r="D32" s="198"/>
      <c r="E32" s="198"/>
      <c r="F32" s="198"/>
      <c r="G32" s="198"/>
      <c r="H32" s="198"/>
      <c r="I32" s="198"/>
      <c r="J32" s="198"/>
      <c r="K32" s="198"/>
      <c r="L32" s="198"/>
    </row>
    <row r="33" spans="2:12" x14ac:dyDescent="0.25">
      <c r="B33" s="198"/>
      <c r="C33" s="198"/>
      <c r="D33" s="198"/>
      <c r="E33" s="198"/>
      <c r="F33" s="198"/>
      <c r="G33" s="198"/>
      <c r="H33" s="198"/>
      <c r="I33" s="198"/>
      <c r="J33" s="198"/>
      <c r="K33" s="198"/>
      <c r="L33" s="198"/>
    </row>
    <row r="34" spans="2:12" x14ac:dyDescent="0.25">
      <c r="B34" s="198"/>
      <c r="C34" s="198"/>
      <c r="D34" s="198"/>
      <c r="E34" s="198"/>
      <c r="F34" s="198"/>
      <c r="G34" s="198"/>
      <c r="H34" s="198"/>
      <c r="I34" s="198"/>
      <c r="J34" s="198"/>
      <c r="K34" s="198"/>
      <c r="L34" s="198"/>
    </row>
    <row r="35" spans="2:12" x14ac:dyDescent="0.25">
      <c r="B35" s="198"/>
      <c r="C35" s="198"/>
      <c r="D35" s="198"/>
      <c r="E35" s="198"/>
      <c r="F35" s="198"/>
      <c r="G35" s="198"/>
      <c r="H35" s="198"/>
      <c r="I35" s="198"/>
      <c r="J35" s="198"/>
      <c r="K35" s="198"/>
      <c r="L35" s="198"/>
    </row>
    <row r="36" spans="2:12" x14ac:dyDescent="0.25">
      <c r="B36" s="198"/>
      <c r="C36" s="198"/>
      <c r="D36" s="198"/>
      <c r="E36" s="198"/>
      <c r="F36" s="198"/>
      <c r="G36" s="198"/>
      <c r="H36" s="198"/>
      <c r="I36" s="198"/>
      <c r="J36" s="198"/>
      <c r="K36" s="198"/>
      <c r="L36" s="198"/>
    </row>
    <row r="37" spans="2:12" x14ac:dyDescent="0.25">
      <c r="B37" s="198"/>
      <c r="C37" s="198"/>
      <c r="D37" s="198"/>
      <c r="E37" s="198"/>
      <c r="F37" s="198"/>
      <c r="G37" s="198"/>
      <c r="H37" s="198"/>
      <c r="I37" s="198"/>
      <c r="J37" s="198"/>
      <c r="K37" s="198"/>
      <c r="L37" s="198"/>
    </row>
    <row r="38" spans="2:12" x14ac:dyDescent="0.25">
      <c r="B38" s="198"/>
      <c r="C38" s="198"/>
      <c r="D38" s="198"/>
      <c r="E38" s="198"/>
      <c r="F38" s="198"/>
      <c r="G38" s="198"/>
      <c r="H38" s="198"/>
      <c r="I38" s="198"/>
      <c r="J38" s="198"/>
      <c r="K38" s="198"/>
      <c r="L38" s="198"/>
    </row>
    <row r="39" spans="2:12" x14ac:dyDescent="0.25">
      <c r="B39" s="198"/>
      <c r="C39" s="198"/>
      <c r="D39" s="198"/>
      <c r="E39" s="198"/>
      <c r="F39" s="198"/>
      <c r="G39" s="198"/>
      <c r="H39" s="198"/>
      <c r="I39" s="198"/>
      <c r="J39" s="198"/>
      <c r="K39" s="198"/>
      <c r="L39" s="198"/>
    </row>
    <row r="40" spans="2:12" x14ac:dyDescent="0.25">
      <c r="B40" s="198"/>
      <c r="C40" s="198"/>
      <c r="D40" s="198"/>
      <c r="E40" s="198"/>
      <c r="F40" s="198"/>
      <c r="G40" s="198"/>
      <c r="H40" s="198"/>
      <c r="I40" s="198"/>
      <c r="J40" s="198"/>
      <c r="K40" s="198"/>
      <c r="L40" s="198"/>
    </row>
    <row r="41" spans="2:12" x14ac:dyDescent="0.25">
      <c r="B41" s="198"/>
      <c r="C41" s="198"/>
      <c r="D41" s="198"/>
      <c r="E41" s="198"/>
      <c r="F41" s="198"/>
      <c r="G41" s="198"/>
      <c r="H41" s="198"/>
      <c r="I41" s="198"/>
      <c r="J41" s="198"/>
      <c r="K41" s="198"/>
      <c r="L41" s="198"/>
    </row>
    <row r="42" spans="2:12" x14ac:dyDescent="0.25">
      <c r="B42" s="198"/>
      <c r="C42" s="198"/>
      <c r="D42" s="198"/>
      <c r="E42" s="198"/>
      <c r="F42" s="198"/>
      <c r="G42" s="198"/>
      <c r="H42" s="198"/>
      <c r="I42" s="198"/>
      <c r="J42" s="198"/>
      <c r="K42" s="198"/>
      <c r="L42" s="198"/>
    </row>
    <row r="43" spans="2:12" x14ac:dyDescent="0.25">
      <c r="B43" s="198"/>
      <c r="C43" s="198"/>
      <c r="D43" s="198"/>
      <c r="E43" s="198"/>
      <c r="F43" s="198"/>
      <c r="G43" s="220"/>
      <c r="H43" s="220"/>
      <c r="I43" s="220"/>
      <c r="J43" s="220"/>
      <c r="K43" s="220"/>
      <c r="L43" s="220"/>
    </row>
    <row r="44" spans="2:12" x14ac:dyDescent="0.25">
      <c r="B44" s="198"/>
      <c r="C44" s="198"/>
      <c r="D44" s="198"/>
      <c r="E44" s="198"/>
      <c r="F44" s="198"/>
      <c r="G44" s="220"/>
      <c r="H44" s="220"/>
      <c r="I44" s="220"/>
      <c r="J44" s="220"/>
      <c r="K44" s="220"/>
      <c r="L44" s="220"/>
    </row>
    <row r="45" spans="2:12" x14ac:dyDescent="0.25">
      <c r="B45" s="680" t="s">
        <v>308</v>
      </c>
      <c r="C45" s="680"/>
      <c r="D45" s="680"/>
      <c r="E45" s="202"/>
      <c r="F45" s="202"/>
      <c r="G45" s="670"/>
      <c r="H45" s="670"/>
      <c r="I45" s="670"/>
      <c r="J45" s="670"/>
      <c r="K45" s="670"/>
      <c r="L45" s="670"/>
    </row>
    <row r="46" spans="2:12" x14ac:dyDescent="0.25">
      <c r="B46" s="671" t="s">
        <v>247</v>
      </c>
      <c r="C46" s="671"/>
      <c r="D46" s="671"/>
      <c r="E46" s="202"/>
      <c r="F46" s="202"/>
      <c r="G46" s="670"/>
      <c r="H46" s="670"/>
      <c r="I46" s="670"/>
      <c r="J46" s="670"/>
      <c r="K46" s="670"/>
      <c r="L46" s="670"/>
    </row>
    <row r="47" spans="2:12" x14ac:dyDescent="0.25">
      <c r="B47" s="198"/>
      <c r="C47" s="198"/>
      <c r="D47" s="198"/>
      <c r="E47" s="198"/>
      <c r="F47" s="198"/>
      <c r="G47" s="220"/>
      <c r="H47" s="220"/>
      <c r="I47" s="220"/>
      <c r="J47" s="220"/>
      <c r="K47" s="220"/>
      <c r="L47" s="220"/>
    </row>
    <row r="48" spans="2:12" x14ac:dyDescent="0.25">
      <c r="B48" s="198"/>
      <c r="C48" s="198"/>
      <c r="D48" s="198"/>
      <c r="E48" s="198"/>
      <c r="F48" s="198"/>
      <c r="G48" s="198"/>
      <c r="H48" s="198"/>
      <c r="I48" s="198"/>
      <c r="J48" s="198"/>
      <c r="K48" s="198"/>
      <c r="L48" s="198"/>
    </row>
  </sheetData>
  <mergeCells count="24">
    <mergeCell ref="B8:J8"/>
    <mergeCell ref="B2:K2"/>
    <mergeCell ref="B3:H3"/>
    <mergeCell ref="I3:K3"/>
    <mergeCell ref="B4:K4"/>
    <mergeCell ref="B5:K5"/>
    <mergeCell ref="B9:K9"/>
    <mergeCell ref="B10:F10"/>
    <mergeCell ref="B11:D11"/>
    <mergeCell ref="B12:D12"/>
    <mergeCell ref="E12:E18"/>
    <mergeCell ref="B13:D13"/>
    <mergeCell ref="B14:D14"/>
    <mergeCell ref="B15:D15"/>
    <mergeCell ref="B16:D16"/>
    <mergeCell ref="B17:D17"/>
    <mergeCell ref="B46:D46"/>
    <mergeCell ref="G46:L46"/>
    <mergeCell ref="B18:D18"/>
    <mergeCell ref="B19:D19"/>
    <mergeCell ref="E19:E20"/>
    <mergeCell ref="B20:D20"/>
    <mergeCell ref="B45:D45"/>
    <mergeCell ref="G45:L45"/>
  </mergeCells>
  <pageMargins left="0.511811024" right="0.511811024" top="0.78740157499999996" bottom="0.78740157499999996" header="0.31496062000000002" footer="0.31496062000000002"/>
  <pageSetup paperSize="9" scale="6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6"/>
  <sheetViews>
    <sheetView view="pageBreakPreview" topLeftCell="A13" zoomScaleNormal="100" zoomScaleSheetLayoutView="100" workbookViewId="0">
      <selection activeCell="F24" sqref="F24"/>
    </sheetView>
  </sheetViews>
  <sheetFormatPr defaultColWidth="8.85546875" defaultRowHeight="15" x14ac:dyDescent="0.25"/>
  <cols>
    <col min="1" max="1" width="8.85546875" style="182"/>
    <col min="2" max="2" width="44.42578125" style="182" customWidth="1"/>
    <col min="3" max="5" width="8.85546875" style="182"/>
    <col min="6" max="6" width="11.5703125" style="182" bestFit="1" customWidth="1"/>
    <col min="7" max="7" width="8.85546875" style="182"/>
    <col min="8" max="8" width="12.5703125" style="182" customWidth="1"/>
    <col min="9" max="9" width="8.85546875" style="182"/>
    <col min="10" max="11" width="10.28515625" style="182" customWidth="1"/>
    <col min="12" max="16384" width="8.85546875" style="182"/>
  </cols>
  <sheetData>
    <row r="1" spans="2:12" ht="30.75" customHeight="1" x14ac:dyDescent="0.25"/>
    <row r="2" spans="2:12" ht="35.25" customHeight="1" x14ac:dyDescent="0.25">
      <c r="B2" s="695" t="s">
        <v>491</v>
      </c>
      <c r="C2" s="695"/>
      <c r="D2" s="695"/>
      <c r="E2" s="695"/>
      <c r="F2" s="695"/>
      <c r="G2" s="695"/>
      <c r="H2" s="695"/>
      <c r="I2" s="695"/>
      <c r="J2" s="695"/>
      <c r="K2" s="695"/>
      <c r="L2" s="198"/>
    </row>
    <row r="3" spans="2:12" x14ac:dyDescent="0.25">
      <c r="B3" s="696" t="s">
        <v>632</v>
      </c>
      <c r="C3" s="696"/>
      <c r="D3" s="696"/>
      <c r="E3" s="696"/>
      <c r="F3" s="696"/>
      <c r="G3" s="696"/>
      <c r="H3" s="696"/>
      <c r="I3" s="697" t="s">
        <v>592</v>
      </c>
      <c r="J3" s="697"/>
      <c r="K3" s="697"/>
      <c r="L3" s="198"/>
    </row>
    <row r="4" spans="2:12" ht="18" customHeight="1" x14ac:dyDescent="0.25">
      <c r="B4" s="696" t="s">
        <v>472</v>
      </c>
      <c r="C4" s="696"/>
      <c r="D4" s="696"/>
      <c r="E4" s="696"/>
      <c r="F4" s="696"/>
      <c r="G4" s="696"/>
      <c r="H4" s="696"/>
      <c r="I4" s="696"/>
      <c r="J4" s="696"/>
      <c r="K4" s="696"/>
      <c r="L4" s="198"/>
    </row>
    <row r="5" spans="2:12" x14ac:dyDescent="0.25">
      <c r="B5" s="698"/>
      <c r="C5" s="698"/>
      <c r="D5" s="698"/>
      <c r="E5" s="698"/>
      <c r="F5" s="698"/>
      <c r="G5" s="698"/>
      <c r="H5" s="698"/>
      <c r="I5" s="698"/>
      <c r="J5" s="698"/>
      <c r="K5" s="698"/>
      <c r="L5" s="198"/>
    </row>
    <row r="6" spans="2:12" x14ac:dyDescent="0.25"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198"/>
    </row>
    <row r="7" spans="2:12" ht="29.25" x14ac:dyDescent="0.25">
      <c r="B7" s="218" t="s">
        <v>473</v>
      </c>
      <c r="C7" s="219" t="s">
        <v>192</v>
      </c>
      <c r="D7" s="219" t="s">
        <v>193</v>
      </c>
      <c r="E7" s="199" t="s">
        <v>194</v>
      </c>
      <c r="F7" s="199" t="s">
        <v>195</v>
      </c>
      <c r="G7" s="199" t="s">
        <v>196</v>
      </c>
      <c r="H7" s="199" t="s">
        <v>197</v>
      </c>
      <c r="I7" s="199" t="s">
        <v>198</v>
      </c>
      <c r="J7" s="199" t="s">
        <v>199</v>
      </c>
      <c r="K7" s="199" t="s">
        <v>200</v>
      </c>
      <c r="L7" s="198"/>
    </row>
    <row r="8" spans="2:12" x14ac:dyDescent="0.25">
      <c r="B8" s="232" t="s">
        <v>853</v>
      </c>
      <c r="C8" s="233" t="s">
        <v>474</v>
      </c>
      <c r="D8" s="233" t="s">
        <v>852</v>
      </c>
      <c r="E8" s="222">
        <v>4</v>
      </c>
      <c r="F8" s="222">
        <v>1</v>
      </c>
      <c r="G8" s="222">
        <v>30.53</v>
      </c>
      <c r="H8" s="222">
        <v>0</v>
      </c>
      <c r="I8" s="222">
        <v>30.53</v>
      </c>
      <c r="J8" s="222" t="s">
        <v>201</v>
      </c>
      <c r="K8" s="222">
        <f t="shared" ref="K8:K10" si="0">I8*E8</f>
        <v>122.12</v>
      </c>
      <c r="L8" s="198"/>
    </row>
    <row r="9" spans="2:12" x14ac:dyDescent="0.25">
      <c r="B9" s="221" t="s">
        <v>475</v>
      </c>
      <c r="C9" s="191" t="s">
        <v>474</v>
      </c>
      <c r="D9" s="191" t="s">
        <v>845</v>
      </c>
      <c r="E9" s="192">
        <v>4</v>
      </c>
      <c r="F9" s="222">
        <v>1</v>
      </c>
      <c r="G9" s="192">
        <v>18.63</v>
      </c>
      <c r="H9" s="192"/>
      <c r="I9" s="192">
        <v>18.63</v>
      </c>
      <c r="J9" s="192" t="s">
        <v>201</v>
      </c>
      <c r="K9" s="222">
        <f t="shared" si="0"/>
        <v>74.52</v>
      </c>
      <c r="L9" s="198"/>
    </row>
    <row r="10" spans="2:12" x14ac:dyDescent="0.25">
      <c r="B10" s="221" t="s">
        <v>476</v>
      </c>
      <c r="C10" s="191" t="s">
        <v>474</v>
      </c>
      <c r="D10" s="191" t="s">
        <v>847</v>
      </c>
      <c r="E10" s="192">
        <v>4</v>
      </c>
      <c r="F10" s="222">
        <v>1</v>
      </c>
      <c r="G10" s="192">
        <v>23.17</v>
      </c>
      <c r="H10" s="192"/>
      <c r="I10" s="192">
        <v>23.17</v>
      </c>
      <c r="J10" s="192" t="s">
        <v>201</v>
      </c>
      <c r="K10" s="192">
        <f t="shared" si="0"/>
        <v>92.68</v>
      </c>
      <c r="L10" s="198"/>
    </row>
    <row r="11" spans="2:12" x14ac:dyDescent="0.25">
      <c r="B11" s="692" t="s">
        <v>202</v>
      </c>
      <c r="C11" s="693"/>
      <c r="D11" s="693"/>
      <c r="E11" s="693"/>
      <c r="F11" s="693"/>
      <c r="G11" s="693"/>
      <c r="H11" s="693"/>
      <c r="I11" s="693"/>
      <c r="J11" s="694"/>
      <c r="K11" s="227">
        <f>SUM(K8:K10)</f>
        <v>289.32</v>
      </c>
      <c r="L11" s="198"/>
    </row>
    <row r="12" spans="2:12" x14ac:dyDescent="0.25">
      <c r="B12" s="203"/>
      <c r="C12" s="203"/>
      <c r="D12" s="203"/>
      <c r="E12" s="203"/>
      <c r="F12" s="203"/>
      <c r="G12" s="203"/>
      <c r="H12" s="203"/>
      <c r="I12" s="203"/>
      <c r="J12" s="203"/>
      <c r="K12" s="203"/>
      <c r="L12" s="198"/>
    </row>
    <row r="13" spans="2:12" x14ac:dyDescent="0.25">
      <c r="B13" s="203"/>
      <c r="C13" s="203"/>
      <c r="D13" s="203"/>
      <c r="E13" s="203"/>
      <c r="F13" s="203"/>
      <c r="G13" s="203"/>
      <c r="H13" s="203"/>
      <c r="I13" s="203"/>
      <c r="J13" s="203"/>
      <c r="K13" s="203"/>
      <c r="L13" s="198"/>
    </row>
    <row r="14" spans="2:12" ht="29.25" x14ac:dyDescent="0.25">
      <c r="B14" s="218" t="s">
        <v>217</v>
      </c>
      <c r="C14" s="219" t="s">
        <v>192</v>
      </c>
      <c r="D14" s="219" t="s">
        <v>193</v>
      </c>
      <c r="E14" s="199" t="s">
        <v>194</v>
      </c>
      <c r="F14" s="199" t="s">
        <v>195</v>
      </c>
      <c r="G14" s="199" t="s">
        <v>196</v>
      </c>
      <c r="H14" s="199" t="s">
        <v>197</v>
      </c>
      <c r="I14" s="199" t="s">
        <v>198</v>
      </c>
      <c r="J14" s="199" t="s">
        <v>199</v>
      </c>
      <c r="K14" s="199" t="s">
        <v>200</v>
      </c>
      <c r="L14" s="198"/>
    </row>
    <row r="15" spans="2:12" ht="30" x14ac:dyDescent="0.25">
      <c r="B15" s="217" t="s">
        <v>477</v>
      </c>
      <c r="C15" s="195" t="s">
        <v>449</v>
      </c>
      <c r="D15" s="195" t="s">
        <v>478</v>
      </c>
      <c r="E15" s="196">
        <v>1</v>
      </c>
      <c r="F15" s="196">
        <v>1</v>
      </c>
      <c r="G15" s="196">
        <v>211.28</v>
      </c>
      <c r="H15" s="196">
        <v>0</v>
      </c>
      <c r="I15" s="196">
        <v>211.28</v>
      </c>
      <c r="J15" s="196" t="s">
        <v>201</v>
      </c>
      <c r="K15" s="196">
        <f t="shared" ref="K15" si="1">I15*E15</f>
        <v>211.28</v>
      </c>
      <c r="L15" s="198"/>
    </row>
    <row r="16" spans="2:12" ht="20.25" customHeight="1" x14ac:dyDescent="0.25">
      <c r="B16" s="681" t="s">
        <v>202</v>
      </c>
      <c r="C16" s="682"/>
      <c r="D16" s="682"/>
      <c r="E16" s="682"/>
      <c r="F16" s="682"/>
      <c r="G16" s="682"/>
      <c r="H16" s="682"/>
      <c r="I16" s="682"/>
      <c r="J16" s="683"/>
      <c r="K16" s="197">
        <f>SUM(K15:K15)</f>
        <v>211.28</v>
      </c>
      <c r="L16" s="198"/>
    </row>
    <row r="17" spans="2:12" x14ac:dyDescent="0.25">
      <c r="B17" s="684"/>
      <c r="C17" s="684"/>
      <c r="D17" s="684"/>
      <c r="E17" s="684"/>
      <c r="F17" s="684"/>
      <c r="G17" s="684"/>
      <c r="H17" s="684"/>
      <c r="I17" s="684"/>
      <c r="J17" s="684"/>
      <c r="K17" s="684"/>
      <c r="L17" s="198"/>
    </row>
    <row r="18" spans="2:12" x14ac:dyDescent="0.25">
      <c r="B18" s="685" t="s">
        <v>203</v>
      </c>
      <c r="C18" s="685"/>
      <c r="D18" s="685"/>
      <c r="E18" s="685"/>
      <c r="F18" s="685"/>
      <c r="G18" s="198"/>
      <c r="H18" s="198"/>
      <c r="I18" s="198"/>
      <c r="J18" s="198"/>
      <c r="K18" s="198"/>
      <c r="L18" s="198"/>
    </row>
    <row r="19" spans="2:12" ht="29.25" x14ac:dyDescent="0.25">
      <c r="B19" s="686" t="s">
        <v>204</v>
      </c>
      <c r="C19" s="687"/>
      <c r="D19" s="688"/>
      <c r="E19" s="199" t="s">
        <v>205</v>
      </c>
      <c r="F19" s="199" t="s">
        <v>206</v>
      </c>
      <c r="G19" s="198"/>
      <c r="H19" s="198"/>
      <c r="I19" s="198"/>
      <c r="J19" s="198"/>
      <c r="K19" s="198"/>
      <c r="L19" s="198"/>
    </row>
    <row r="20" spans="2:12" ht="17.25" customHeight="1" x14ac:dyDescent="0.25">
      <c r="B20" s="672" t="s">
        <v>207</v>
      </c>
      <c r="C20" s="673"/>
      <c r="D20" s="674"/>
      <c r="E20" s="689">
        <v>157.27000000000001</v>
      </c>
      <c r="F20" s="200">
        <v>261.36</v>
      </c>
      <c r="G20" s="198"/>
      <c r="H20" s="198"/>
      <c r="I20" s="198"/>
      <c r="J20" s="198"/>
      <c r="K20" s="198"/>
      <c r="L20" s="198"/>
    </row>
    <row r="21" spans="2:12" ht="18.75" customHeight="1" x14ac:dyDescent="0.25">
      <c r="B21" s="672" t="s">
        <v>208</v>
      </c>
      <c r="C21" s="673"/>
      <c r="D21" s="674"/>
      <c r="E21" s="690"/>
      <c r="F21" s="200">
        <f>K16</f>
        <v>211.28</v>
      </c>
      <c r="G21" s="198"/>
      <c r="H21" s="198"/>
      <c r="I21" s="198"/>
      <c r="J21" s="198"/>
      <c r="K21" s="198"/>
      <c r="L21" s="198"/>
    </row>
    <row r="22" spans="2:12" ht="18" customHeight="1" x14ac:dyDescent="0.25">
      <c r="B22" s="672" t="s">
        <v>209</v>
      </c>
      <c r="C22" s="673"/>
      <c r="D22" s="674"/>
      <c r="E22" s="690"/>
      <c r="F22" s="201">
        <v>0</v>
      </c>
      <c r="G22" s="198"/>
      <c r="H22" s="198"/>
      <c r="I22" s="198"/>
      <c r="J22" s="198"/>
      <c r="K22" s="198"/>
      <c r="L22" s="198"/>
    </row>
    <row r="23" spans="2:12" ht="16.5" customHeight="1" x14ac:dyDescent="0.25">
      <c r="B23" s="672" t="s">
        <v>210</v>
      </c>
      <c r="C23" s="673"/>
      <c r="D23" s="674"/>
      <c r="E23" s="690"/>
      <c r="F23" s="201">
        <v>0</v>
      </c>
      <c r="G23" s="198"/>
      <c r="H23" s="198"/>
      <c r="I23" s="198"/>
      <c r="J23" s="198"/>
      <c r="K23" s="198"/>
      <c r="L23" s="198"/>
    </row>
    <row r="24" spans="2:12" ht="18" customHeight="1" x14ac:dyDescent="0.25">
      <c r="B24" s="672" t="s">
        <v>211</v>
      </c>
      <c r="C24" s="673"/>
      <c r="D24" s="674"/>
      <c r="E24" s="690"/>
      <c r="F24" s="200">
        <f>F21</f>
        <v>211.28</v>
      </c>
      <c r="G24" s="198"/>
      <c r="H24" s="198"/>
      <c r="I24" s="198"/>
      <c r="J24" s="198"/>
      <c r="K24" s="198"/>
      <c r="L24" s="198"/>
    </row>
    <row r="25" spans="2:12" ht="16.5" customHeight="1" x14ac:dyDescent="0.25">
      <c r="B25" s="672" t="s">
        <v>212</v>
      </c>
      <c r="C25" s="673"/>
      <c r="D25" s="674"/>
      <c r="E25" s="690"/>
      <c r="F25" s="201">
        <v>0</v>
      </c>
      <c r="G25" s="198"/>
      <c r="H25" s="198"/>
      <c r="I25" s="198"/>
      <c r="J25" s="198"/>
      <c r="K25" s="198"/>
      <c r="L25" s="198"/>
    </row>
    <row r="26" spans="2:12" ht="19.5" customHeight="1" x14ac:dyDescent="0.25">
      <c r="B26" s="672" t="s">
        <v>213</v>
      </c>
      <c r="C26" s="673"/>
      <c r="D26" s="674"/>
      <c r="E26" s="691"/>
      <c r="F26" s="200">
        <f>F21+F20</f>
        <v>472.64</v>
      </c>
      <c r="G26" s="198"/>
      <c r="H26" s="198"/>
      <c r="I26" s="198"/>
      <c r="J26" s="198"/>
      <c r="K26" s="198"/>
      <c r="L26" s="198"/>
    </row>
    <row r="27" spans="2:12" ht="18" customHeight="1" x14ac:dyDescent="0.25">
      <c r="B27" s="672" t="s">
        <v>214</v>
      </c>
      <c r="C27" s="673"/>
      <c r="D27" s="674"/>
      <c r="E27" s="675">
        <v>0</v>
      </c>
      <c r="F27" s="200">
        <f>E27*F26</f>
        <v>0</v>
      </c>
      <c r="G27" s="198"/>
      <c r="H27" s="198"/>
      <c r="I27" s="198"/>
      <c r="J27" s="198"/>
      <c r="K27" s="198"/>
      <c r="L27" s="198"/>
    </row>
    <row r="28" spans="2:12" ht="22.5" customHeight="1" x14ac:dyDescent="0.25">
      <c r="B28" s="677" t="s">
        <v>215</v>
      </c>
      <c r="C28" s="678"/>
      <c r="D28" s="679"/>
      <c r="E28" s="676"/>
      <c r="F28" s="311">
        <f>F26+F27</f>
        <v>472.64</v>
      </c>
      <c r="G28" s="198"/>
      <c r="H28" s="198"/>
      <c r="I28" s="198"/>
      <c r="J28" s="198"/>
      <c r="K28" s="198"/>
      <c r="L28" s="198"/>
    </row>
    <row r="29" spans="2:12" x14ac:dyDescent="0.25">
      <c r="B29" s="198"/>
      <c r="C29" s="198"/>
      <c r="D29" s="198"/>
      <c r="E29" s="198"/>
      <c r="F29" s="198"/>
      <c r="G29" s="198"/>
      <c r="H29" s="198"/>
      <c r="I29" s="198"/>
      <c r="J29" s="198"/>
      <c r="K29" s="198"/>
      <c r="L29" s="198"/>
    </row>
    <row r="30" spans="2:12" x14ac:dyDescent="0.25">
      <c r="B30" s="198"/>
      <c r="C30" s="198"/>
      <c r="D30" s="198"/>
      <c r="E30" s="198"/>
      <c r="F30" s="198"/>
      <c r="G30" s="198"/>
      <c r="H30" s="198"/>
      <c r="I30" s="198"/>
      <c r="J30" s="198"/>
      <c r="K30" s="198"/>
      <c r="L30" s="198"/>
    </row>
    <row r="31" spans="2:12" x14ac:dyDescent="0.25">
      <c r="B31" s="198"/>
      <c r="C31" s="198"/>
      <c r="D31" s="198"/>
      <c r="E31" s="198"/>
      <c r="F31" s="198"/>
      <c r="G31" s="198"/>
      <c r="H31" s="198"/>
      <c r="I31" s="198"/>
      <c r="J31" s="198"/>
      <c r="K31" s="198"/>
      <c r="L31" s="198"/>
    </row>
    <row r="32" spans="2:12" x14ac:dyDescent="0.25">
      <c r="B32" s="198"/>
      <c r="C32" s="198"/>
      <c r="D32" s="198"/>
      <c r="E32" s="198"/>
      <c r="F32" s="198"/>
      <c r="G32" s="198"/>
      <c r="H32" s="198"/>
      <c r="I32" s="198"/>
      <c r="J32" s="198"/>
      <c r="K32" s="198"/>
      <c r="L32" s="198"/>
    </row>
    <row r="33" spans="2:12" x14ac:dyDescent="0.25">
      <c r="B33" s="198"/>
      <c r="C33" s="198"/>
      <c r="D33" s="198"/>
      <c r="E33" s="198"/>
      <c r="F33" s="198"/>
      <c r="G33" s="198"/>
      <c r="H33" s="198"/>
      <c r="I33" s="198"/>
      <c r="J33" s="198"/>
      <c r="K33" s="198"/>
      <c r="L33" s="198"/>
    </row>
    <row r="34" spans="2:12" x14ac:dyDescent="0.25">
      <c r="B34" s="202" t="s">
        <v>855</v>
      </c>
      <c r="C34" s="198"/>
      <c r="D34" s="198"/>
      <c r="E34" s="198"/>
      <c r="F34" s="198"/>
      <c r="G34" s="198"/>
      <c r="H34" s="198"/>
      <c r="I34" s="198"/>
      <c r="J34" s="198"/>
      <c r="K34" s="198"/>
      <c r="L34" s="198"/>
    </row>
    <row r="35" spans="2:12" x14ac:dyDescent="0.25">
      <c r="B35" s="198"/>
      <c r="C35" s="198"/>
      <c r="D35" s="198"/>
      <c r="E35" s="198"/>
      <c r="F35" s="198"/>
      <c r="G35" s="198"/>
      <c r="H35" s="198"/>
      <c r="I35" s="198"/>
      <c r="J35" s="198"/>
      <c r="K35" s="198"/>
      <c r="L35" s="198"/>
    </row>
    <row r="36" spans="2:12" x14ac:dyDescent="0.25">
      <c r="B36" s="198"/>
      <c r="C36" s="198"/>
      <c r="D36" s="198"/>
      <c r="E36" s="198"/>
      <c r="F36" s="198"/>
      <c r="G36" s="198"/>
      <c r="H36" s="198"/>
      <c r="I36" s="198"/>
      <c r="J36" s="198"/>
      <c r="K36" s="198"/>
      <c r="L36" s="198"/>
    </row>
    <row r="37" spans="2:12" x14ac:dyDescent="0.25">
      <c r="B37" s="198"/>
      <c r="C37" s="198"/>
      <c r="D37" s="198"/>
      <c r="E37" s="198"/>
      <c r="F37" s="198"/>
      <c r="G37" s="198"/>
      <c r="H37" s="198"/>
      <c r="I37" s="198"/>
      <c r="J37" s="198"/>
      <c r="K37" s="198"/>
      <c r="L37" s="198"/>
    </row>
    <row r="38" spans="2:12" x14ac:dyDescent="0.25">
      <c r="B38" s="198"/>
      <c r="C38" s="198"/>
      <c r="D38" s="198"/>
      <c r="E38" s="198"/>
      <c r="F38" s="198"/>
      <c r="G38" s="198"/>
      <c r="H38" s="198"/>
      <c r="I38" s="198"/>
      <c r="J38" s="198"/>
      <c r="K38" s="198"/>
      <c r="L38" s="198"/>
    </row>
    <row r="39" spans="2:12" x14ac:dyDescent="0.25">
      <c r="B39" s="198"/>
      <c r="C39" s="198"/>
      <c r="D39" s="198"/>
      <c r="E39" s="198"/>
      <c r="F39" s="198"/>
      <c r="G39" s="198"/>
      <c r="H39" s="198"/>
      <c r="I39" s="198"/>
      <c r="J39" s="198"/>
      <c r="K39" s="198"/>
      <c r="L39" s="198"/>
    </row>
    <row r="40" spans="2:12" x14ac:dyDescent="0.25">
      <c r="B40" s="198"/>
      <c r="C40" s="198"/>
      <c r="D40" s="198"/>
      <c r="E40" s="198"/>
      <c r="F40" s="198"/>
      <c r="G40" s="198"/>
      <c r="H40" s="198"/>
      <c r="I40" s="198"/>
      <c r="J40" s="198"/>
      <c r="K40" s="198"/>
      <c r="L40" s="198"/>
    </row>
    <row r="41" spans="2:12" x14ac:dyDescent="0.25">
      <c r="B41" s="198"/>
      <c r="C41" s="198"/>
      <c r="D41" s="198"/>
      <c r="E41" s="198"/>
      <c r="F41" s="198"/>
      <c r="G41" s="198"/>
      <c r="H41" s="198"/>
      <c r="I41" s="198"/>
      <c r="J41" s="198"/>
      <c r="K41" s="198"/>
      <c r="L41" s="198"/>
    </row>
    <row r="42" spans="2:12" x14ac:dyDescent="0.25">
      <c r="B42" s="198"/>
      <c r="C42" s="198"/>
      <c r="D42" s="198"/>
      <c r="E42" s="198"/>
      <c r="F42" s="198"/>
      <c r="G42" s="198"/>
      <c r="H42" s="198"/>
      <c r="I42" s="198"/>
      <c r="J42" s="198"/>
      <c r="K42" s="198"/>
      <c r="L42" s="198"/>
    </row>
    <row r="43" spans="2:12" x14ac:dyDescent="0.25">
      <c r="B43" s="198"/>
      <c r="C43" s="198"/>
      <c r="D43" s="198"/>
      <c r="E43" s="198"/>
      <c r="F43" s="198"/>
      <c r="G43" s="198"/>
      <c r="H43" s="198"/>
      <c r="I43" s="198"/>
      <c r="J43" s="198"/>
      <c r="K43" s="198"/>
      <c r="L43" s="198"/>
    </row>
    <row r="44" spans="2:12" x14ac:dyDescent="0.25">
      <c r="B44" s="198"/>
      <c r="C44" s="198"/>
      <c r="D44" s="198"/>
      <c r="E44" s="198"/>
      <c r="F44" s="198"/>
      <c r="G44" s="198"/>
      <c r="H44" s="198"/>
      <c r="I44" s="198"/>
      <c r="J44" s="198"/>
      <c r="K44" s="198"/>
      <c r="L44" s="198"/>
    </row>
    <row r="45" spans="2:12" x14ac:dyDescent="0.25">
      <c r="B45" s="198"/>
      <c r="C45" s="198"/>
      <c r="D45" s="198"/>
      <c r="E45" s="198"/>
      <c r="F45" s="198"/>
      <c r="G45" s="198"/>
      <c r="H45" s="198"/>
      <c r="I45" s="198"/>
      <c r="J45" s="198"/>
      <c r="K45" s="198"/>
      <c r="L45" s="198"/>
    </row>
    <row r="46" spans="2:12" x14ac:dyDescent="0.25">
      <c r="B46" s="198"/>
      <c r="C46" s="198"/>
      <c r="D46" s="198"/>
      <c r="E46" s="198"/>
      <c r="F46" s="198"/>
      <c r="G46" s="198"/>
      <c r="H46" s="198"/>
      <c r="I46" s="198"/>
      <c r="J46" s="198"/>
      <c r="K46" s="198"/>
      <c r="L46" s="198"/>
    </row>
    <row r="47" spans="2:12" x14ac:dyDescent="0.25">
      <c r="B47" s="198"/>
      <c r="C47" s="198"/>
      <c r="D47" s="198"/>
      <c r="E47" s="198"/>
      <c r="F47" s="198"/>
      <c r="G47" s="198"/>
      <c r="H47" s="198"/>
      <c r="I47" s="198"/>
      <c r="J47" s="198"/>
      <c r="K47" s="198"/>
      <c r="L47" s="198"/>
    </row>
    <row r="48" spans="2:12" x14ac:dyDescent="0.25">
      <c r="B48" s="198"/>
      <c r="C48" s="198"/>
      <c r="D48" s="198"/>
      <c r="E48" s="198"/>
      <c r="F48" s="198"/>
      <c r="G48" s="198"/>
      <c r="H48" s="198"/>
      <c r="I48" s="198"/>
      <c r="J48" s="198"/>
      <c r="K48" s="198"/>
      <c r="L48" s="198"/>
    </row>
    <row r="49" spans="2:12" x14ac:dyDescent="0.25">
      <c r="B49" s="198"/>
      <c r="C49" s="198"/>
      <c r="D49" s="198"/>
      <c r="E49" s="198"/>
      <c r="F49" s="198"/>
      <c r="G49" s="198"/>
      <c r="H49" s="198"/>
      <c r="I49" s="198"/>
      <c r="J49" s="198"/>
      <c r="K49" s="198"/>
      <c r="L49" s="198"/>
    </row>
    <row r="50" spans="2:12" x14ac:dyDescent="0.25">
      <c r="B50" s="198"/>
      <c r="C50" s="198"/>
      <c r="D50" s="198"/>
      <c r="E50" s="198"/>
      <c r="F50" s="198"/>
      <c r="G50" s="198"/>
      <c r="H50" s="198"/>
      <c r="I50" s="198"/>
      <c r="J50" s="198"/>
      <c r="K50" s="198"/>
      <c r="L50" s="198"/>
    </row>
    <row r="51" spans="2:12" x14ac:dyDescent="0.25">
      <c r="B51" s="198"/>
      <c r="C51" s="198"/>
      <c r="D51" s="198"/>
      <c r="E51" s="198"/>
      <c r="F51" s="220"/>
      <c r="G51" s="220"/>
      <c r="H51" s="220"/>
      <c r="I51" s="220"/>
      <c r="J51" s="220"/>
      <c r="K51" s="220"/>
      <c r="L51" s="220"/>
    </row>
    <row r="52" spans="2:12" x14ac:dyDescent="0.25">
      <c r="B52" s="198"/>
      <c r="C52" s="198"/>
      <c r="D52" s="198"/>
      <c r="E52" s="198"/>
      <c r="F52" s="220"/>
      <c r="G52" s="220"/>
      <c r="H52" s="220"/>
      <c r="I52" s="220"/>
      <c r="J52" s="220"/>
      <c r="K52" s="220"/>
      <c r="L52" s="220"/>
    </row>
    <row r="53" spans="2:12" x14ac:dyDescent="0.25">
      <c r="B53" s="680" t="s">
        <v>308</v>
      </c>
      <c r="C53" s="680"/>
      <c r="D53" s="680"/>
      <c r="E53" s="202"/>
      <c r="F53" s="231"/>
      <c r="G53" s="670"/>
      <c r="H53" s="670"/>
      <c r="I53" s="670"/>
      <c r="J53" s="670"/>
      <c r="K53" s="670"/>
      <c r="L53" s="670"/>
    </row>
    <row r="54" spans="2:12" x14ac:dyDescent="0.25">
      <c r="B54" s="671" t="s">
        <v>247</v>
      </c>
      <c r="C54" s="671"/>
      <c r="D54" s="671"/>
      <c r="E54" s="202"/>
      <c r="F54" s="231"/>
      <c r="G54" s="670"/>
      <c r="H54" s="670"/>
      <c r="I54" s="670"/>
      <c r="J54" s="670"/>
      <c r="K54" s="670"/>
      <c r="L54" s="670"/>
    </row>
    <row r="55" spans="2:12" x14ac:dyDescent="0.25">
      <c r="B55" s="198"/>
      <c r="C55" s="198"/>
      <c r="D55" s="198"/>
      <c r="E55" s="198"/>
      <c r="F55" s="220"/>
      <c r="G55" s="220"/>
      <c r="H55" s="220"/>
      <c r="I55" s="220"/>
      <c r="J55" s="220"/>
      <c r="K55" s="220"/>
      <c r="L55" s="220"/>
    </row>
    <row r="56" spans="2:12" x14ac:dyDescent="0.25">
      <c r="B56" s="198"/>
      <c r="C56" s="198"/>
      <c r="D56" s="198"/>
      <c r="E56" s="198"/>
      <c r="F56" s="220"/>
      <c r="G56" s="220"/>
      <c r="H56" s="220"/>
      <c r="I56" s="220"/>
      <c r="J56" s="220"/>
      <c r="K56" s="220"/>
      <c r="L56" s="220"/>
    </row>
  </sheetData>
  <mergeCells count="25">
    <mergeCell ref="B11:J11"/>
    <mergeCell ref="B2:K2"/>
    <mergeCell ref="B3:H3"/>
    <mergeCell ref="I3:K3"/>
    <mergeCell ref="B4:K4"/>
    <mergeCell ref="B5:K5"/>
    <mergeCell ref="B16:J16"/>
    <mergeCell ref="B17:K17"/>
    <mergeCell ref="B18:F18"/>
    <mergeCell ref="B19:D19"/>
    <mergeCell ref="B20:D20"/>
    <mergeCell ref="E20:E26"/>
    <mergeCell ref="B21:D21"/>
    <mergeCell ref="B22:D22"/>
    <mergeCell ref="B23:D23"/>
    <mergeCell ref="B24:D24"/>
    <mergeCell ref="G53:L53"/>
    <mergeCell ref="B54:D54"/>
    <mergeCell ref="G54:L54"/>
    <mergeCell ref="B25:D25"/>
    <mergeCell ref="B26:D26"/>
    <mergeCell ref="B27:D27"/>
    <mergeCell ref="E27:E28"/>
    <mergeCell ref="B28:D28"/>
    <mergeCell ref="B53:D53"/>
  </mergeCells>
  <pageMargins left="0.511811024" right="0.511811024" top="0.78740157499999996" bottom="0.78740157499999996" header="0.31496062000000002" footer="0.31496062000000002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17</vt:i4>
      </vt:variant>
      <vt:variant>
        <vt:lpstr>Intervalos nomeados</vt:lpstr>
      </vt:variant>
      <vt:variant>
        <vt:i4>17</vt:i4>
      </vt:variant>
    </vt:vector>
  </HeadingPairs>
  <TitlesOfParts>
    <vt:vector size="34" baseType="lpstr">
      <vt:lpstr>Planilha Orçamentária</vt:lpstr>
      <vt:lpstr>Cronograma F-F</vt:lpstr>
      <vt:lpstr>MEMORIAL CALCULO</vt:lpstr>
      <vt:lpstr>COMP. 01.</vt:lpstr>
      <vt:lpstr>COMP.02</vt:lpstr>
      <vt:lpstr>COMP.3</vt:lpstr>
      <vt:lpstr>COMP.4</vt:lpstr>
      <vt:lpstr>COMP. 5.</vt:lpstr>
      <vt:lpstr>COMP. 6</vt:lpstr>
      <vt:lpstr>COMP. 7</vt:lpstr>
      <vt:lpstr>COMP. 8</vt:lpstr>
      <vt:lpstr>COMP. 9</vt:lpstr>
      <vt:lpstr>COMP. 10</vt:lpstr>
      <vt:lpstr>COMP. 11</vt:lpstr>
      <vt:lpstr>COMP. 12</vt:lpstr>
      <vt:lpstr>COMP. 13</vt:lpstr>
      <vt:lpstr>COMP. 14</vt:lpstr>
      <vt:lpstr>'COMP. 01.'!Area_de_impressao</vt:lpstr>
      <vt:lpstr>'COMP. 10'!Area_de_impressao</vt:lpstr>
      <vt:lpstr>'COMP. 11'!Area_de_impressao</vt:lpstr>
      <vt:lpstr>'COMP. 12'!Area_de_impressao</vt:lpstr>
      <vt:lpstr>'COMP. 13'!Area_de_impressao</vt:lpstr>
      <vt:lpstr>'COMP. 14'!Area_de_impressao</vt:lpstr>
      <vt:lpstr>'COMP. 5.'!Area_de_impressao</vt:lpstr>
      <vt:lpstr>'COMP. 6'!Area_de_impressao</vt:lpstr>
      <vt:lpstr>'COMP. 7'!Area_de_impressao</vt:lpstr>
      <vt:lpstr>'COMP. 8'!Area_de_impressao</vt:lpstr>
      <vt:lpstr>'COMP. 9'!Area_de_impressao</vt:lpstr>
      <vt:lpstr>COMP.02!Area_de_impressao</vt:lpstr>
      <vt:lpstr>COMP.3!Area_de_impressao</vt:lpstr>
      <vt:lpstr>COMP.4!Area_de_impressao</vt:lpstr>
      <vt:lpstr>'Cronograma F-F'!Area_de_impressao</vt:lpstr>
      <vt:lpstr>'MEMORIAL CALCULO'!Area_de_impressao</vt:lpstr>
      <vt:lpstr>'Planilha Orçamentária'!Area_de_impressao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Licitacao</cp:lastModifiedBy>
  <cp:lastPrinted>2022-01-14T00:11:43Z</cp:lastPrinted>
  <dcterms:created xsi:type="dcterms:W3CDTF">2017-09-11T10:59:07Z</dcterms:created>
  <dcterms:modified xsi:type="dcterms:W3CDTF">2022-03-28T14:41:04Z</dcterms:modified>
</cp:coreProperties>
</file>