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uario\Desktop\VIADUTO\"/>
    </mc:Choice>
  </mc:AlternateContent>
  <bookViews>
    <workbookView xWindow="0" yWindow="0" windowWidth="28800" windowHeight="12210" activeTab="1"/>
  </bookViews>
  <sheets>
    <sheet name="BDI" sheetId="20" r:id="rId1"/>
    <sheet name="CRONOGRAMA" sheetId="21" r:id="rId2"/>
    <sheet name="ORÇ" sheetId="1" r:id="rId3"/>
    <sheet name="MC " sheetId="13" r:id="rId4"/>
    <sheet name="COMP. 1" sheetId="18" r:id="rId5"/>
    <sheet name="COMP. 2" sheetId="22" r:id="rId6"/>
    <sheet name="RELATÓRIO FOTOGRÁFICO" sheetId="19" r:id="rId7"/>
    <sheet name="DADOS" sheetId="15" state="hidden" r:id="rId8"/>
  </sheets>
  <externalReferences>
    <externalReference r:id="rId9"/>
    <externalReference r:id="rId10"/>
    <externalReference r:id="rId11"/>
  </externalReferences>
  <definedNames>
    <definedName name="_xlnm.Print_Area" localSheetId="0">BDI!$A$1:$D$45</definedName>
    <definedName name="_xlnm.Print_Area" localSheetId="4">'COMP. 1'!$B$2:$L$45</definedName>
    <definedName name="_xlnm.Print_Area" localSheetId="5">'COMP. 2'!$B$2:$L$34</definedName>
    <definedName name="_xlnm.Print_Area" localSheetId="1">CRONOGRAMA!$B$2:$I$77</definedName>
    <definedName name="_xlnm.Print_Area" localSheetId="3">'MC '!$B$2:$J$273</definedName>
    <definedName name="_xlnm.Print_Area" localSheetId="2">ORÇ!$B$2:$N$50</definedName>
    <definedName name="_xlnm.Print_Area" localSheetId="6">'RELATÓRIO FOTOGRÁFICO'!$B$2:$K$64</definedName>
    <definedName name="BDI" comment="BDI">BDI!$C$37</definedName>
    <definedName name="DADOS" comment="Lista Suspensa" localSheetId="0">[1]DADOS!$A$6:$A$13</definedName>
    <definedName name="DADOS" localSheetId="1">[2]DADOS!$A$6:$A$13</definedName>
    <definedName name="DADOS">[3]DADOS!$A$6:$A$13</definedName>
    <definedName name="ETAPA" localSheetId="0">[1]DADOS!$A$2:$A$3</definedName>
    <definedName name="ETAPA" localSheetId="1">[2]DADOS!$A$2:$A$3</definedName>
    <definedName name="ETAPA">[3]DADOS!$A$2:$A$3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2" i="1" l="1"/>
  <c r="I257" i="13" l="1"/>
  <c r="M39" i="1"/>
  <c r="M37" i="1"/>
  <c r="M36" i="1"/>
  <c r="M35" i="1"/>
  <c r="M31" i="1"/>
  <c r="M30" i="1"/>
  <c r="M23" i="1"/>
  <c r="M25" i="1" l="1"/>
  <c r="M20" i="1"/>
  <c r="I260" i="13" l="1"/>
  <c r="I259" i="13"/>
  <c r="I168" i="13" l="1"/>
  <c r="I167" i="13"/>
  <c r="I151" i="13"/>
  <c r="I150" i="13"/>
  <c r="I176" i="13"/>
  <c r="I175" i="13"/>
  <c r="I174" i="13"/>
  <c r="I173" i="13"/>
  <c r="I172" i="13"/>
  <c r="I171" i="13"/>
  <c r="I170" i="13"/>
  <c r="I169" i="13"/>
  <c r="I166" i="13"/>
  <c r="I165" i="13"/>
  <c r="I164" i="13"/>
  <c r="I163" i="13"/>
  <c r="I162" i="13"/>
  <c r="I160" i="13" s="1"/>
  <c r="I159" i="13"/>
  <c r="I158" i="13"/>
  <c r="I157" i="13"/>
  <c r="I156" i="13"/>
  <c r="I155" i="13"/>
  <c r="I154" i="13"/>
  <c r="I153" i="13"/>
  <c r="I152" i="13"/>
  <c r="I149" i="13"/>
  <c r="I148" i="13"/>
  <c r="I147" i="13"/>
  <c r="I146" i="13"/>
  <c r="I145" i="13"/>
  <c r="D22" i="21"/>
  <c r="I143" i="13" l="1"/>
  <c r="I139" i="13"/>
  <c r="I114" i="13"/>
  <c r="I88" i="13"/>
  <c r="I124" i="13"/>
  <c r="I99" i="13"/>
  <c r="I73" i="13"/>
  <c r="F50" i="19" l="1"/>
  <c r="K19" i="22" l="1"/>
  <c r="J15" i="22"/>
  <c r="D15" i="22"/>
  <c r="K24" i="22"/>
  <c r="K20" i="22"/>
  <c r="C10" i="22"/>
  <c r="J8" i="22"/>
  <c r="E8" i="22"/>
  <c r="K15" i="22" l="1"/>
  <c r="F43" i="19"/>
  <c r="D180" i="13"/>
  <c r="F24" i="1"/>
  <c r="D46" i="13"/>
  <c r="C26" i="20" l="1"/>
  <c r="C6" i="21" l="1"/>
  <c r="D4" i="21"/>
  <c r="D24" i="21"/>
  <c r="D20" i="21"/>
  <c r="D18" i="21"/>
  <c r="D16" i="21"/>
  <c r="D14" i="21"/>
  <c r="D12" i="21"/>
  <c r="L25" i="21"/>
  <c r="L23" i="21"/>
  <c r="L21" i="21"/>
  <c r="L19" i="21"/>
  <c r="L17" i="21"/>
  <c r="L15" i="21"/>
  <c r="L13" i="21"/>
  <c r="G10" i="21"/>
  <c r="H10" i="21" s="1"/>
  <c r="H16" i="19" l="1"/>
  <c r="M9" i="1"/>
  <c r="A44" i="20"/>
  <c r="A41" i="20"/>
  <c r="E37" i="20"/>
  <c r="C37" i="20"/>
  <c r="L36" i="1" l="1"/>
  <c r="I48" i="19" s="1"/>
  <c r="L35" i="1"/>
  <c r="L37" i="1"/>
  <c r="L32" i="1"/>
  <c r="L24" i="1"/>
  <c r="L40" i="1"/>
  <c r="L16" i="1"/>
  <c r="L30" i="1"/>
  <c r="L33" i="1"/>
  <c r="I43" i="19" s="1"/>
  <c r="L19" i="1"/>
  <c r="L27" i="1"/>
  <c r="L23" i="1"/>
  <c r="L31" i="1"/>
  <c r="L26" i="1"/>
  <c r="L21" i="1"/>
  <c r="L39" i="1"/>
  <c r="L18" i="1"/>
  <c r="L28" i="1"/>
  <c r="L22" i="1"/>
  <c r="I37" i="19" l="1"/>
  <c r="I34" i="19"/>
  <c r="I41" i="19"/>
  <c r="I19" i="19"/>
  <c r="I24" i="19"/>
  <c r="I46" i="19"/>
  <c r="I28" i="19"/>
  <c r="I50" i="19"/>
  <c r="I54" i="19"/>
  <c r="I39" i="19"/>
  <c r="I32" i="19"/>
  <c r="I16" i="19"/>
  <c r="J16" i="19" s="1"/>
  <c r="J15" i="19" s="1"/>
  <c r="M16" i="1"/>
  <c r="I18" i="19"/>
  <c r="I53" i="19"/>
  <c r="I22" i="19"/>
  <c r="I30" i="19"/>
  <c r="I26" i="19"/>
  <c r="F28" i="19"/>
  <c r="D8" i="13"/>
  <c r="D60" i="13" l="1"/>
  <c r="K34" i="18" l="1"/>
  <c r="K33" i="18"/>
  <c r="I17" i="13" l="1"/>
  <c r="I15" i="13"/>
  <c r="H15" i="13"/>
  <c r="K19" i="18"/>
  <c r="I229" i="13"/>
  <c r="I228" i="13"/>
  <c r="I227" i="13"/>
  <c r="I226" i="13"/>
  <c r="I225" i="13"/>
  <c r="I224" i="13"/>
  <c r="I223" i="13"/>
  <c r="I222" i="13"/>
  <c r="I221" i="13"/>
  <c r="I220" i="13"/>
  <c r="I219" i="13"/>
  <c r="I218" i="13"/>
  <c r="I217" i="13"/>
  <c r="I216" i="13"/>
  <c r="I215" i="13"/>
  <c r="I214" i="13"/>
  <c r="I213" i="13"/>
  <c r="I212" i="13"/>
  <c r="I211" i="13"/>
  <c r="I210" i="13"/>
  <c r="I209" i="13"/>
  <c r="I208" i="13"/>
  <c r="I207" i="13"/>
  <c r="I206" i="13"/>
  <c r="D230" i="13"/>
  <c r="H230" i="13"/>
  <c r="I232" i="13"/>
  <c r="I233" i="13"/>
  <c r="I253" i="13"/>
  <c r="I204" i="13" l="1"/>
  <c r="H48" i="19" s="1"/>
  <c r="I245" i="13"/>
  <c r="I244" i="13"/>
  <c r="I250" i="13"/>
  <c r="I248" i="13"/>
  <c r="I247" i="13"/>
  <c r="I241" i="13"/>
  <c r="I239" i="13"/>
  <c r="I238" i="13"/>
  <c r="I198" i="13"/>
  <c r="I199" i="13"/>
  <c r="I200" i="13"/>
  <c r="I201" i="13"/>
  <c r="I202" i="13"/>
  <c r="I203" i="13"/>
  <c r="I197" i="13"/>
  <c r="I195" i="13"/>
  <c r="I196" i="13"/>
  <c r="I194" i="13"/>
  <c r="I193" i="13"/>
  <c r="I192" i="13"/>
  <c r="I191" i="13"/>
  <c r="I190" i="13"/>
  <c r="I120" i="13"/>
  <c r="I95" i="13"/>
  <c r="I70" i="13" l="1"/>
  <c r="K22" i="18" l="1"/>
  <c r="K21" i="18"/>
  <c r="K20" i="18"/>
  <c r="K35" i="18"/>
  <c r="K32" i="18"/>
  <c r="K31" i="18"/>
  <c r="K30" i="18"/>
  <c r="K29" i="18"/>
  <c r="K28" i="18"/>
  <c r="K27" i="18"/>
  <c r="K26" i="18"/>
  <c r="C10" i="18"/>
  <c r="J8" i="18"/>
  <c r="E8" i="18"/>
  <c r="K15" i="18" l="1"/>
  <c r="I187" i="13"/>
  <c r="I186" i="13"/>
  <c r="H184" i="13"/>
  <c r="D184" i="13"/>
  <c r="I189" i="13"/>
  <c r="I188" i="13"/>
  <c r="I255" i="13"/>
  <c r="I254" i="13"/>
  <c r="I252" i="13"/>
  <c r="I251" i="13"/>
  <c r="I249" i="13"/>
  <c r="I246" i="13"/>
  <c r="I243" i="13"/>
  <c r="I242" i="13"/>
  <c r="I240" i="13"/>
  <c r="I237" i="13"/>
  <c r="I236" i="13"/>
  <c r="I235" i="13"/>
  <c r="I234" i="13"/>
  <c r="I230" i="13" l="1"/>
  <c r="H50" i="19" s="1"/>
  <c r="I184" i="13"/>
  <c r="H46" i="19" s="1"/>
  <c r="I182" i="13"/>
  <c r="I180" i="13" s="1"/>
  <c r="H43" i="19" s="1"/>
  <c r="J43" i="19" s="1"/>
  <c r="I179" i="13"/>
  <c r="I177" i="13" s="1"/>
  <c r="H41" i="19" s="1"/>
  <c r="J41" i="19" s="1"/>
  <c r="I65" i="13"/>
  <c r="I64" i="13"/>
  <c r="I63" i="13"/>
  <c r="I62" i="13"/>
  <c r="I54" i="13"/>
  <c r="I40" i="13"/>
  <c r="I141" i="13"/>
  <c r="I116" i="13"/>
  <c r="I91" i="13"/>
  <c r="I82" i="13"/>
  <c r="I140" i="13"/>
  <c r="I138" i="13"/>
  <c r="I137" i="13"/>
  <c r="I136" i="13"/>
  <c r="I135" i="13"/>
  <c r="I134" i="13"/>
  <c r="I133" i="13"/>
  <c r="I132" i="13"/>
  <c r="I131" i="13"/>
  <c r="I130" i="13"/>
  <c r="I129" i="13"/>
  <c r="I128" i="13"/>
  <c r="I127" i="13"/>
  <c r="I126" i="13"/>
  <c r="I125" i="13"/>
  <c r="I123" i="13"/>
  <c r="I122" i="13"/>
  <c r="I121" i="13"/>
  <c r="I119" i="13"/>
  <c r="I115" i="13"/>
  <c r="I113" i="13"/>
  <c r="I112" i="13"/>
  <c r="I111" i="13"/>
  <c r="I110" i="13"/>
  <c r="I109" i="13"/>
  <c r="I108" i="13"/>
  <c r="I107" i="13"/>
  <c r="I106" i="13"/>
  <c r="I105" i="13"/>
  <c r="I104" i="13"/>
  <c r="I103" i="13"/>
  <c r="I102" i="13"/>
  <c r="I101" i="13"/>
  <c r="I100" i="13"/>
  <c r="I98" i="13"/>
  <c r="I97" i="13"/>
  <c r="I96" i="13"/>
  <c r="I94" i="13"/>
  <c r="I71" i="13"/>
  <c r="I83" i="13"/>
  <c r="I81" i="13"/>
  <c r="I90" i="13"/>
  <c r="I89" i="13"/>
  <c r="J45" i="19" l="1"/>
  <c r="J35" i="1"/>
  <c r="I60" i="13"/>
  <c r="H37" i="19"/>
  <c r="I92" i="13"/>
  <c r="H32" i="19" s="1"/>
  <c r="J32" i="19" s="1"/>
  <c r="I117" i="13"/>
  <c r="H34" i="19" s="1"/>
  <c r="J34" i="19" s="1"/>
  <c r="I87" i="13"/>
  <c r="I86" i="13"/>
  <c r="I85" i="13"/>
  <c r="J24" i="1" l="1"/>
  <c r="M24" i="1" s="1"/>
  <c r="H28" i="19"/>
  <c r="J28" i="19" s="1"/>
  <c r="I74" i="13"/>
  <c r="I75" i="13"/>
  <c r="I72" i="13"/>
  <c r="I76" i="13"/>
  <c r="I77" i="13"/>
  <c r="I78" i="13"/>
  <c r="I79" i="13"/>
  <c r="I80" i="13"/>
  <c r="I84" i="13"/>
  <c r="I69" i="13"/>
  <c r="I59" i="13"/>
  <c r="I58" i="13"/>
  <c r="I57" i="13"/>
  <c r="I56" i="13"/>
  <c r="I55" i="13"/>
  <c r="I53" i="13"/>
  <c r="I52" i="13"/>
  <c r="I51" i="13"/>
  <c r="I50" i="13"/>
  <c r="I49" i="13"/>
  <c r="I48" i="13"/>
  <c r="I45" i="13"/>
  <c r="I35" i="13"/>
  <c r="I36" i="13"/>
  <c r="I37" i="13"/>
  <c r="I38" i="13"/>
  <c r="I39" i="13"/>
  <c r="I41" i="13"/>
  <c r="I42" i="13"/>
  <c r="I43" i="13"/>
  <c r="I44" i="13"/>
  <c r="I34" i="13"/>
  <c r="I30" i="13"/>
  <c r="I28" i="13"/>
  <c r="I29" i="13"/>
  <c r="I67" i="13" l="1"/>
  <c r="H30" i="19" s="1"/>
  <c r="J30" i="19" s="1"/>
  <c r="J29" i="19" s="1"/>
  <c r="I46" i="13"/>
  <c r="I32" i="13"/>
  <c r="H261" i="13"/>
  <c r="H257" i="13"/>
  <c r="D261" i="13"/>
  <c r="D257" i="13"/>
  <c r="D256" i="13"/>
  <c r="I263" i="13"/>
  <c r="I261" i="13" s="1"/>
  <c r="H204" i="13"/>
  <c r="D204" i="13"/>
  <c r="J37" i="1"/>
  <c r="J36" i="1"/>
  <c r="H180" i="13"/>
  <c r="H177" i="13"/>
  <c r="H160" i="13"/>
  <c r="H143" i="13"/>
  <c r="D177" i="13"/>
  <c r="D160" i="13"/>
  <c r="D143" i="13"/>
  <c r="D142" i="13"/>
  <c r="J33" i="1"/>
  <c r="M33" i="1" s="1"/>
  <c r="J32" i="1"/>
  <c r="M32" i="1" s="1"/>
  <c r="J31" i="1"/>
  <c r="J30" i="1"/>
  <c r="M29" i="1" s="1"/>
  <c r="M34" i="1" l="1"/>
  <c r="E22" i="21" s="1"/>
  <c r="H39" i="19"/>
  <c r="J36" i="19" s="1"/>
  <c r="J39" i="1"/>
  <c r="M38" i="1" s="1"/>
  <c r="H53" i="19"/>
  <c r="J40" i="1"/>
  <c r="M40" i="1" s="1"/>
  <c r="H54" i="19"/>
  <c r="J54" i="19" s="1"/>
  <c r="J22" i="1"/>
  <c r="H24" i="19"/>
  <c r="J23" i="1"/>
  <c r="H26" i="19"/>
  <c r="H117" i="13"/>
  <c r="H92" i="13"/>
  <c r="H67" i="13"/>
  <c r="H60" i="13"/>
  <c r="J15" i="18" s="1"/>
  <c r="E24" i="21" l="1"/>
  <c r="G22" i="21"/>
  <c r="E20" i="21"/>
  <c r="G20" i="21" s="1"/>
  <c r="J52" i="19"/>
  <c r="H46" i="13"/>
  <c r="H32" i="13"/>
  <c r="H26" i="13"/>
  <c r="H22" i="13"/>
  <c r="H19" i="13"/>
  <c r="D117" i="13"/>
  <c r="D92" i="13"/>
  <c r="D67" i="13"/>
  <c r="D66" i="13"/>
  <c r="J28" i="1"/>
  <c r="M28" i="1" s="1"/>
  <c r="J27" i="1"/>
  <c r="M27" i="1" s="1"/>
  <c r="J26" i="1"/>
  <c r="M26" i="1" s="1"/>
  <c r="D32" i="13"/>
  <c r="D26" i="13"/>
  <c r="D25" i="13"/>
  <c r="D19" i="13"/>
  <c r="D22" i="13"/>
  <c r="H8" i="13"/>
  <c r="C10" i="13"/>
  <c r="I31" i="13"/>
  <c r="D18" i="13"/>
  <c r="D14" i="13"/>
  <c r="I24" i="13"/>
  <c r="I22" i="13" s="1"/>
  <c r="J19" i="1" s="1"/>
  <c r="I21" i="13"/>
  <c r="I19" i="13" s="1"/>
  <c r="J18" i="1" s="1"/>
  <c r="F20" i="21" l="1"/>
  <c r="H20" i="21"/>
  <c r="H22" i="21"/>
  <c r="F24" i="21"/>
  <c r="G24" i="21"/>
  <c r="H24" i="21"/>
  <c r="H18" i="19"/>
  <c r="J18" i="19" s="1"/>
  <c r="M18" i="1"/>
  <c r="E18" i="21"/>
  <c r="H18" i="21" s="1"/>
  <c r="H19" i="19"/>
  <c r="J19" i="19" s="1"/>
  <c r="M19" i="1"/>
  <c r="L22" i="21"/>
  <c r="M22" i="21" s="1"/>
  <c r="I26" i="13"/>
  <c r="L20" i="21" l="1"/>
  <c r="M20" i="21" s="1"/>
  <c r="G18" i="21"/>
  <c r="J21" i="1"/>
  <c r="M21" i="1" s="1"/>
  <c r="E16" i="21" s="1"/>
  <c r="H22" i="19"/>
  <c r="J22" i="19" s="1"/>
  <c r="J21" i="19" s="1"/>
  <c r="F18" i="21"/>
  <c r="L24" i="21"/>
  <c r="M24" i="21" s="1"/>
  <c r="M17" i="1"/>
  <c r="J17" i="19"/>
  <c r="M15" i="1"/>
  <c r="J14" i="19" l="1"/>
  <c r="F9" i="19" s="1"/>
  <c r="E14" i="21"/>
  <c r="H14" i="21" s="1"/>
  <c r="M14" i="1"/>
  <c r="E9" i="1" s="1"/>
  <c r="E9" i="22" s="1"/>
  <c r="L18" i="21"/>
  <c r="M18" i="21" s="1"/>
  <c r="F16" i="21"/>
  <c r="H16" i="21"/>
  <c r="G16" i="21"/>
  <c r="E12" i="21"/>
  <c r="G14" i="21" l="1"/>
  <c r="F14" i="21"/>
  <c r="L16" i="21"/>
  <c r="M16" i="21" s="1"/>
  <c r="F12" i="21"/>
  <c r="H12" i="21"/>
  <c r="H26" i="21" s="1"/>
  <c r="G12" i="21"/>
  <c r="G26" i="21" s="1"/>
  <c r="E26" i="21"/>
  <c r="E13" i="21" s="1"/>
  <c r="D9" i="13"/>
  <c r="D5" i="21"/>
  <c r="E9" i="18"/>
  <c r="L14" i="21" l="1"/>
  <c r="M14" i="21" s="1"/>
  <c r="G27" i="21"/>
  <c r="H27" i="21"/>
  <c r="E15" i="21"/>
  <c r="E17" i="21"/>
  <c r="E23" i="21"/>
  <c r="E21" i="21"/>
  <c r="E19" i="21"/>
  <c r="E25" i="21"/>
  <c r="L12" i="21"/>
  <c r="M12" i="21" s="1"/>
  <c r="F26" i="21"/>
  <c r="E27" i="21" l="1"/>
  <c r="F27" i="21"/>
  <c r="F29" i="21" s="1"/>
  <c r="G29" i="21" s="1"/>
  <c r="H29" i="21" s="1"/>
  <c r="F28" i="21"/>
  <c r="G28" i="21" s="1"/>
  <c r="H28" i="21" s="1"/>
</calcChain>
</file>

<file path=xl/comments1.xml><?xml version="1.0" encoding="utf-8"?>
<comments xmlns="http://schemas.openxmlformats.org/spreadsheetml/2006/main">
  <authors>
    <author/>
  </authors>
  <commentList>
    <comment ref="B3" authorId="0" shapeId="0">
      <text>
        <r>
          <rPr>
            <sz val="9"/>
            <color rgb="FF000000"/>
            <rFont val="Liberation Sans"/>
            <family val="2"/>
          </rPr>
          <t>Nome do Orgão  ou Empresa Executante</t>
        </r>
      </text>
    </comment>
    <comment ref="B9" authorId="0" shapeId="0">
      <text>
        <r>
          <rPr>
            <b/>
            <sz val="9"/>
            <color rgb="FF000000"/>
            <rFont val="Liberation Sans"/>
            <family val="2"/>
          </rPr>
          <t>Escolha</t>
        </r>
        <r>
          <rPr>
            <b/>
            <sz val="9"/>
            <color rgb="FF000000"/>
            <rFont val="Liberation Sans"/>
            <family val="2"/>
          </rPr>
          <t xml:space="preserve">
</t>
        </r>
      </text>
    </comment>
    <comment ref="B13" authorId="0" shapeId="0">
      <text>
        <r>
          <rPr>
            <sz val="9"/>
            <color rgb="FF000000"/>
            <rFont val="Liberation Sans"/>
            <family val="2"/>
          </rPr>
          <t>3.3.10.7.6.1 “Construção de Edifícios” enquadram-se:</t>
        </r>
        <r>
          <rPr>
            <sz val="9"/>
            <color rgb="FF000000"/>
            <rFont val="Liberation Sans"/>
            <family val="2"/>
          </rPr>
          <t xml:space="preserve">
 </t>
        </r>
        <r>
          <rPr>
            <sz val="9"/>
            <color rgb="FF000000"/>
            <rFont val="Liberation Sans"/>
            <family val="2"/>
          </rPr>
          <t>a construção e reforma de edifícios, unidades habitacionais, escolas, hospitais, hotéis, restaurantes, armazéns e depósitos, edifícios para uso agropecuário, estações para trens e metropolitanos, estádios esportivos e quadras cobertas, instalações para embarque e desembarque de passageiros (em aeroportos, rodoviárias, portos, entre outros), penitenciárias e presídios, a construção de edifícios industriais (fábricas, oficinas, galpões industriais, entre outros), conforme classificação 4120-4 do CNAE 2.0;</t>
        </r>
        <r>
          <rPr>
            <sz val="9"/>
            <color rgb="FF000000"/>
            <rFont val="Liberation Sans"/>
            <family val="2"/>
          </rPr>
          <t xml:space="preserve">
 </t>
        </r>
        <r>
          <rPr>
            <sz val="9"/>
            <color rgb="FF000000"/>
            <rFont val="Liberation Sans"/>
            <family val="2"/>
          </rPr>
          <t>pórticos, mirantes e outros edifícios de finalidade turística.</t>
        </r>
        <r>
          <rPr>
            <sz val="9"/>
            <color rgb="FF000000"/>
            <rFont val="Liberation Sans"/>
            <family val="2"/>
          </rPr>
          <t xml:space="preserve">
</t>
        </r>
        <r>
          <rPr>
            <sz val="9"/>
            <color rgb="FF000000"/>
            <rFont val="Liberation Sans"/>
            <family val="2"/>
          </rPr>
          <t xml:space="preserve">
3.3.10.7.6.2 “Construção de Rodovias e Ferrovias” enquadram-se:</t>
        </r>
        <r>
          <rPr>
            <sz val="9"/>
            <color rgb="FF000000"/>
            <rFont val="Liberation Sans"/>
            <family val="2"/>
          </rPr>
          <t xml:space="preserve">
 </t>
        </r>
        <r>
          <rPr>
            <sz val="9"/>
            <color rgb="FF000000"/>
            <rFont val="Liberation Sans"/>
            <family val="2"/>
          </rPr>
          <t>a construção e recuperação de autoestradas, rodovias e outras vias não urbanas para passagem de veículos, vias férreas de superfície ou subterrâneas (inclusive para metropolitanos), pistas de aeroportos;</t>
        </r>
        <r>
          <rPr>
            <sz val="9"/>
            <color rgb="FF000000"/>
            <rFont val="Liberation Sans"/>
            <family val="2"/>
          </rPr>
          <t xml:space="preserve">
 </t>
        </r>
        <r>
          <rPr>
            <sz val="9"/>
            <color rgb="FF000000"/>
            <rFont val="Liberation Sans"/>
            <family val="2"/>
          </rPr>
          <t>a pavimentação de autoestradas, rodovias e outras vias não urbanas, construção de pontes, viadutos e túneis, a instalação de barreiras acústicas, a construção de praças de pedágio, a sinalização com pintura em rodovias e aeroportos, a instalação de placas de sinalização de tráfego e semelhantes, conforme classificação 4211-1 do CNAE 2.0;</t>
        </r>
        <r>
          <rPr>
            <sz val="9"/>
            <color rgb="FF000000"/>
            <rFont val="Liberation Sans"/>
            <family val="2"/>
          </rPr>
          <t xml:space="preserve">
 </t>
        </r>
        <r>
          <rPr>
            <sz val="9"/>
            <color rgb="FF000000"/>
            <rFont val="Liberation Sans"/>
            <family val="2"/>
          </rPr>
          <t>a construção, pavimentação e sinalização de vias urbanas, ruas e locais para estacionamento de veículos, a construção de praças, pista de atletismo, campos de futebol e calçadas para pedestres, elevados, passarelas e ciclovias, metrô e VLT.</t>
        </r>
        <r>
          <rPr>
            <sz val="9"/>
            <color rgb="FF000000"/>
            <rFont val="Liberation Sans"/>
            <family val="2"/>
          </rPr>
          <t xml:space="preserve">
</t>
        </r>
        <r>
          <rPr>
            <sz val="9"/>
            <color rgb="FF000000"/>
            <rFont val="Liberation Sans"/>
            <family val="2"/>
          </rPr>
          <t xml:space="preserve">
3.3.10.7.6.3 “Construção de Redes de Abastecimento de Água, Coleta de Esgoto e Construções Correlatas” enquadram-se:</t>
        </r>
        <r>
          <rPr>
            <sz val="9"/>
            <color rgb="FF000000"/>
            <rFont val="Liberation Sans"/>
            <family val="2"/>
          </rPr>
          <t xml:space="preserve">
 </t>
        </r>
        <r>
          <rPr>
            <sz val="9"/>
            <color rgb="FF000000"/>
            <rFont val="Liberation Sans"/>
            <family val="2"/>
          </rPr>
          <t>a construção de sistemas para o abastecimento de água tratada - reservatórios de distribuição, estações elevatórias de bombeamento, linhas principais de adução de longa e média distância e redes de distribuição de água, a construção de redes de coleta de esgoto, inclusive de interceptores, estações de tratamento de esgoto (ETE), estações de bombeamento de esgoto (EBE), a construção de galerias pluviais (obras de micro e macrodrenagem);</t>
        </r>
        <r>
          <rPr>
            <sz val="9"/>
            <color rgb="FF000000"/>
            <rFont val="Liberation Sans"/>
            <family val="2"/>
          </rPr>
          <t xml:space="preserve">
 </t>
        </r>
        <r>
          <rPr>
            <sz val="9"/>
            <color rgb="FF000000"/>
            <rFont val="Liberation Sans"/>
            <family val="2"/>
          </rPr>
          <t>as obras de irrigação (canais), a manutenção de redes de abastecimento de água tratada, a manutenção de redes de coleta e de sistemas de tratamento de esgoto, conforme classificação 4222-7 do CNAE 2.0;</t>
        </r>
        <r>
          <rPr>
            <sz val="9"/>
            <color rgb="FF000000"/>
            <rFont val="Liberation Sans"/>
            <family val="2"/>
          </rPr>
          <t xml:space="preserve">
 </t>
        </r>
        <r>
          <rPr>
            <sz val="9"/>
            <color rgb="FF000000"/>
            <rFont val="Liberation Sans"/>
            <family val="2"/>
          </rPr>
          <t>a construção de estações de tratamento de água (ETA).</t>
        </r>
        <r>
          <rPr>
            <sz val="9"/>
            <color rgb="FF000000"/>
            <rFont val="Liberation Sans"/>
            <family val="2"/>
          </rPr>
          <t xml:space="preserve">
</t>
        </r>
        <r>
          <rPr>
            <sz val="9"/>
            <color rgb="FF000000"/>
            <rFont val="Liberation Sans"/>
            <family val="2"/>
          </rPr>
          <t xml:space="preserve">
3.3.10.7.6.4 “Construção e Manutenção de Estações e Redes de Distribuição de Energia Elétrica” enquadram-se:</t>
        </r>
        <r>
          <rPr>
            <sz val="9"/>
            <color rgb="FF000000"/>
            <rFont val="Liberation Sans"/>
            <family val="2"/>
          </rPr>
          <t xml:space="preserve">
 </t>
        </r>
        <r>
          <rPr>
            <sz val="9"/>
            <color rgb="FF000000"/>
            <rFont val="Liberation Sans"/>
            <family val="2"/>
          </rPr>
          <t>a construção de usinas, estações e subestações hidrelétricas, eólicas, nucleares, termoelétricas, a construção de redes de transmissão e distribuição de energia elétrica, inclusive o serviço de eletrificação rural;</t>
        </r>
        <r>
          <rPr>
            <sz val="9"/>
            <color rgb="FF000000"/>
            <rFont val="Liberation Sans"/>
            <family val="2"/>
          </rPr>
          <t xml:space="preserve">
 </t>
        </r>
        <r>
          <rPr>
            <sz val="9"/>
            <color rgb="FF000000"/>
            <rFont val="Liberation Sans"/>
            <family val="2"/>
          </rPr>
          <t>a construção de redes de eletrificação para ferrovias e metropolitano, conforme classificação 4221-9/02 do CNAE 2.0;</t>
        </r>
        <r>
          <rPr>
            <sz val="9"/>
            <color rgb="FF000000"/>
            <rFont val="Liberation Sans"/>
            <family val="2"/>
          </rPr>
          <t xml:space="preserve">
 </t>
        </r>
        <r>
          <rPr>
            <sz val="9"/>
            <color rgb="FF000000"/>
            <rFont val="Liberation Sans"/>
            <family val="2"/>
          </rPr>
          <t>a manutenção de redes de distribuição de energia elétrica, quando executada por empresa não produtora ou distribuidora de energia elétrica, conforme classificação 4221-9/03 do CNAE 2.0;</t>
        </r>
        <r>
          <rPr>
            <sz val="9"/>
            <color rgb="FF000000"/>
            <rFont val="Liberation Sans"/>
            <family val="2"/>
          </rPr>
          <t xml:space="preserve">
 </t>
        </r>
        <r>
          <rPr>
            <sz val="9"/>
            <color rgb="FF000000"/>
            <rFont val="Liberation Sans"/>
            <family val="2"/>
          </rPr>
          <t>obras de iluminação pública e a construção de barragens e represas para geração de energia elétrica.</t>
        </r>
        <r>
          <rPr>
            <sz val="9"/>
            <color rgb="FF000000"/>
            <rFont val="Liberation Sans"/>
            <family val="2"/>
          </rPr>
          <t xml:space="preserve">
</t>
        </r>
        <r>
          <rPr>
            <sz val="9"/>
            <color rgb="FF000000"/>
            <rFont val="Liberation Sans"/>
            <family val="2"/>
          </rPr>
          <t xml:space="preserve">
3.3.10.7.6.5 Para o tipo de obra “Portuárias, Marítimas e Fluviais” enquadram-se:</t>
        </r>
        <r>
          <rPr>
            <sz val="9"/>
            <color rgb="FF000000"/>
            <rFont val="Liberation Sans"/>
            <family val="2"/>
          </rPr>
          <t xml:space="preserve">
 </t>
        </r>
        <r>
          <rPr>
            <sz val="9"/>
            <color rgb="FF000000"/>
            <rFont val="Liberation Sans"/>
            <family val="2"/>
          </rPr>
          <t>obras marítimas e fluviais, tais como, construção de instalações portuárias, construção de portos e marinas, construção de eclusas e canais de navegação (vias navegáveis), enrrocamentos, obras de dragagem, aterro hidráulico, barragens, represas e diques, exceto para energia elétrica, a construção de emissários submarinos, a instalação de cabos submarinos, conforme classificação 4291-0 do CNAE 2.0;</t>
        </r>
        <r>
          <rPr>
            <sz val="9"/>
            <color rgb="FF000000"/>
            <rFont val="Liberation Sans"/>
            <family val="2"/>
          </rPr>
          <t xml:space="preserve">
 </t>
        </r>
        <r>
          <rPr>
            <sz val="9"/>
            <color rgb="FF000000"/>
            <rFont val="Liberation Sans"/>
            <family val="2"/>
          </rPr>
          <t>a construção de píeres e outras obras com influência direta de cursos d’água.</t>
        </r>
        <r>
          <rPr>
            <sz val="9"/>
            <color rgb="FF000000"/>
            <rFont val="Liberation Sans"/>
            <family val="2"/>
          </rPr>
          <t xml:space="preserve">
</t>
        </r>
      </text>
    </comment>
    <comment ref="C17" authorId="0" shapeId="0">
      <text>
        <r>
          <rPr>
            <sz val="10"/>
            <color rgb="FF000000"/>
            <rFont val="Liberation Sans"/>
            <family val="2"/>
          </rPr>
          <t>ADMINISTRAÇÃO CENTRAL</t>
        </r>
        <r>
          <rPr>
            <sz val="10"/>
            <color rgb="FF000000"/>
            <rFont val="Liberation Sans"/>
            <family val="2"/>
          </rPr>
          <t xml:space="preserve">
Diretoria e secretarias</t>
        </r>
        <r>
          <rPr>
            <sz val="10"/>
            <color rgb="FF000000"/>
            <rFont val="Liberation Sans"/>
            <family val="2"/>
          </rPr>
          <t xml:space="preserve">
Suprimentos  e Compras</t>
        </r>
        <r>
          <rPr>
            <sz val="10"/>
            <color rgb="FF000000"/>
            <rFont val="Liberation Sans"/>
            <family val="2"/>
          </rPr>
          <t xml:space="preserve">
Financeiro, incluindo Tesouraria e Contabilidade</t>
        </r>
        <r>
          <rPr>
            <sz val="10"/>
            <color rgb="FF000000"/>
            <rFont val="Liberation Sans"/>
            <family val="2"/>
          </rPr>
          <t xml:space="preserve">
Jurídico</t>
        </r>
        <r>
          <rPr>
            <sz val="10"/>
            <color rgb="FF000000"/>
            <rFont val="Liberation Sans"/>
            <family val="2"/>
          </rPr>
          <t xml:space="preserve">
Recursos Humanos</t>
        </r>
        <r>
          <rPr>
            <sz val="10"/>
            <color rgb="FF000000"/>
            <rFont val="Liberation Sans"/>
            <family val="2"/>
          </rPr>
          <t xml:space="preserve">
Planejamento e Orçamentos</t>
        </r>
        <r>
          <rPr>
            <sz val="10"/>
            <color rgb="FF000000"/>
            <rFont val="Liberation Sans"/>
            <family val="2"/>
          </rPr>
          <t xml:space="preserve">
Comercial</t>
        </r>
        <r>
          <rPr>
            <sz val="10"/>
            <color rgb="FF000000"/>
            <rFont val="Liberation Sans"/>
            <family val="2"/>
          </rPr>
          <t xml:space="preserve">
Apoio e Deposito</t>
        </r>
        <r>
          <rPr>
            <sz val="10"/>
            <color rgb="FF000000"/>
            <rFont val="Liberation Sans"/>
            <family val="2"/>
          </rPr>
          <t xml:space="preserve">
Despesas de instalação do Escritório Central</t>
        </r>
        <r>
          <rPr>
            <sz val="10"/>
            <color rgb="FF000000"/>
            <rFont val="Liberation Sans"/>
            <family val="2"/>
          </rPr>
          <t xml:space="preserve">
Seguros do Escritório Central e Deposito</t>
        </r>
        <r>
          <rPr>
            <sz val="10"/>
            <color rgb="FF000000"/>
            <rFont val="Liberation Sans"/>
            <family val="2"/>
          </rPr>
          <t xml:space="preserve">
Taxas para funcionamento</t>
        </r>
        <r>
          <rPr>
            <sz val="10"/>
            <color rgb="FF000000"/>
            <rFont val="Liberation Sans"/>
            <family val="2"/>
          </rPr>
          <t xml:space="preserve">
Material de consumo (limpeza, higiene, escritório).</t>
        </r>
        <r>
          <rPr>
            <sz val="10"/>
            <color rgb="FF000000"/>
            <rFont val="Liberation Sans"/>
            <family val="2"/>
          </rPr>
          <t xml:space="preserve">
Consumo de energia, água, telefone etc.</t>
        </r>
        <r>
          <rPr>
            <sz val="10"/>
            <color rgb="FF000000"/>
            <rFont val="Liberation Sans"/>
            <family val="2"/>
          </rPr>
          <t xml:space="preserve">
Estes custos incidem na obra, pois a operação de uma empresa que tem em sua sede, uma estrutura montada para atender TODAS as obras em andamento é um custo que deverá ser reembolsado pela obra.</t>
        </r>
        <r>
          <rPr>
            <sz val="10"/>
            <color rgb="FF000000"/>
            <rFont val="Liberation Sans"/>
            <family val="2"/>
          </rPr>
          <t xml:space="preserve">
A valoração destes custos deveria ser enfocada em função do faturamento anual da empresa, porém nem sempre estes dados estão disponíveis no momento de estabelecer-se o DI.</t>
        </r>
        <r>
          <rPr>
            <sz val="10"/>
            <color rgb="FF000000"/>
            <rFont val="Liberation Sans"/>
            <family val="2"/>
          </rPr>
          <t xml:space="preserve">
 </t>
        </r>
        <r>
          <rPr>
            <sz val="10"/>
            <color rgb="FF000000"/>
            <rFont val="Liberation Sans"/>
            <family val="2"/>
          </rPr>
          <t xml:space="preserve">Desta forma, usualmente rateia-se os custos acima do escritório central para a obra.  </t>
        </r>
        <r>
          <rPr>
            <sz val="10"/>
            <color rgb="FF000000"/>
            <rFont val="Liberation Sans"/>
            <family val="2"/>
          </rPr>
          <t xml:space="preserve">
Varia de empresa para empresa. Quando não é levantado são sugeridos valores entre 2% e 8% sobre o custo direto de produção (CD).</t>
        </r>
      </text>
    </comment>
    <comment ref="C18" authorId="0" shapeId="0">
      <text>
        <r>
          <rPr>
            <sz val="10"/>
            <color rgb="FF000000"/>
            <rFont val="Liberation Sans"/>
            <family val="2"/>
          </rPr>
          <t>Compreende os imprevistos que são ocasionados na obra, feriados extraordinários, substituição de materiais por outros de melhor qualidade, etc.</t>
        </r>
        <r>
          <rPr>
            <sz val="10"/>
            <color rgb="FF000000"/>
            <rFont val="Liberation Sans"/>
            <family val="2"/>
          </rPr>
          <t xml:space="preserve">
</t>
        </r>
        <r>
          <rPr>
            <sz val="10"/>
            <color rgb="FF000000"/>
            <rFont val="Liberation Sans"/>
            <family val="2"/>
          </rPr>
          <t xml:space="preserve">
TIPOS DE IMPREVISTOS</t>
        </r>
        <r>
          <rPr>
            <sz val="10"/>
            <color rgb="FF000000"/>
            <rFont val="Liberation Sans"/>
            <family val="2"/>
          </rPr>
          <t xml:space="preserve">
FORÇA MAIOR:</t>
        </r>
        <r>
          <rPr>
            <sz val="10"/>
            <color rgb="FF000000"/>
            <rFont val="Liberation Sans"/>
            <family val="2"/>
          </rPr>
          <t xml:space="preserve">
NATURAIS:ENCHENTES, RAIOS, VENDAVAIS</t>
        </r>
        <r>
          <rPr>
            <sz val="10"/>
            <color rgb="FF000000"/>
            <rFont val="Liberation Sans"/>
            <family val="2"/>
          </rPr>
          <t xml:space="preserve">
ECONÔMICOS:CRIAÇAO DE NOVOS IMPOSTOS, JORNADAS DE TRABALHO DIFERENTES</t>
        </r>
        <r>
          <rPr>
            <sz val="10"/>
            <color rgb="FF000000"/>
            <rFont val="Liberation Sans"/>
            <family val="2"/>
          </rPr>
          <t xml:space="preserve">
SÓCIO-POLÍTICOS: GREVES, GUERRAS, SAQUES</t>
        </r>
        <r>
          <rPr>
            <sz val="10"/>
            <color rgb="FF000000"/>
            <rFont val="Liberation Sans"/>
            <family val="2"/>
          </rPr>
          <t xml:space="preserve">
DE PREVISIBILIDADE RELATIVA:</t>
        </r>
        <r>
          <rPr>
            <sz val="10"/>
            <color rgb="FF000000"/>
            <rFont val="Liberation Sans"/>
            <family val="2"/>
          </rPr>
          <t xml:space="preserve">
NATURAIS:CHEIAS, CHUVAS</t>
        </r>
        <r>
          <rPr>
            <sz val="10"/>
            <color rgb="FF000000"/>
            <rFont val="Liberation Sans"/>
            <family val="2"/>
          </rPr>
          <t xml:space="preserve">
ECONÔMICOS:ATRASO DE PAGAMENTO, AUMENTO DA INFLAÇÃO, ATRASOS DE TERCEIROS</t>
        </r>
        <r>
          <rPr>
            <sz val="10"/>
            <color rgb="FF000000"/>
            <rFont val="Liberation Sans"/>
            <family val="2"/>
          </rPr>
          <t xml:space="preserve">
HUMANOS: VARIAÇÕES DE PRODUTIVIDADE, INTERRUPÇÕES DE TRABALHO, ACORDOS JUDICIAIS DE QUESTÕES TRABALHISTAS</t>
        </r>
        <r>
          <rPr>
            <sz val="10"/>
            <color rgb="FF000000"/>
            <rFont val="Liberation Sans"/>
            <family val="2"/>
          </rPr>
          <t xml:space="preserve">
ALEATÓRIOS:</t>
        </r>
        <r>
          <rPr>
            <sz val="10"/>
            <color rgb="FF000000"/>
            <rFont val="Liberation Sans"/>
            <family val="2"/>
          </rPr>
          <t xml:space="preserve">
DE DIFÍCIL PREVISÃO, TAIS COMO ACIDENTES, SUBSTITUIÇÕES DE MATERIAIS, FURTOS, PERDA DE MATERIAL POR VANDALISMO, ETC.</t>
        </r>
        <r>
          <rPr>
            <sz val="10"/>
            <color rgb="FF000000"/>
            <rFont val="Liberation Sans"/>
            <family val="2"/>
          </rPr>
          <t xml:space="preserve">
</t>
        </r>
        <r>
          <rPr>
            <sz val="10"/>
            <color rgb="FF000000"/>
            <rFont val="Liberation Sans"/>
            <family val="2"/>
          </rPr>
          <t xml:space="preserve">
</t>
        </r>
      </text>
    </comment>
    <comment ref="C20" authorId="0" shapeId="0">
      <text>
        <r>
          <rPr>
            <sz val="10"/>
            <color rgb="FF000000"/>
            <rFont val="Liberation Sans"/>
            <family val="2"/>
          </rPr>
          <t>Remuneração de recursos investidos pelo contratado na execução da obra em benefício de contratante.</t>
        </r>
        <r>
          <rPr>
            <sz val="10"/>
            <color rgb="FF000000"/>
            <rFont val="Liberation Sans"/>
            <family val="2"/>
          </rPr>
          <t xml:space="preserve">
Se o contratante não dá um adiantamento para o início da obra, o contratado deverá investir um capital sobre o qual terá uma despesa financeira correspondente ao prazo entre o desembolso e o recebimento (consideramos 30 dias).</t>
        </r>
        <r>
          <rPr>
            <sz val="10"/>
            <color rgb="FF000000"/>
            <rFont val="Liberation Sans"/>
            <family val="2"/>
          </rPr>
          <t xml:space="preserve">
 </t>
        </r>
        <r>
          <rPr>
            <sz val="10"/>
            <color rgb="FF000000"/>
            <rFont val="Liberation Sans"/>
            <family val="2"/>
          </rPr>
          <t>É sugerido adotar o valor dos rendimentos do CDB.</t>
        </r>
        <r>
          <rPr>
            <sz val="10"/>
            <color rgb="FF000000"/>
            <rFont val="Liberation Sans"/>
            <family val="2"/>
          </rPr>
          <t xml:space="preserve">
</t>
        </r>
      </text>
    </comment>
    <comment ref="C22" authorId="0" shapeId="0">
      <text>
        <r>
          <rPr>
            <sz val="10"/>
            <color rgb="FF000000"/>
            <rFont val="Liberation Sans"/>
            <family val="2"/>
          </rPr>
          <t>O lucro de uma determinada obra é o resultado financeiro positivo resultante da diferença entre todas as receitas e das despesas da obra.</t>
        </r>
        <r>
          <rPr>
            <sz val="10"/>
            <color rgb="FF000000"/>
            <rFont val="Liberation Sans"/>
            <family val="2"/>
          </rPr>
          <t xml:space="preserve">
Este valor, após o recolhimento do Imposto de renda é o lucro da Empresa, ou sua remuneração.</t>
        </r>
        <r>
          <rPr>
            <sz val="10"/>
            <color rgb="FF000000"/>
            <rFont val="Liberation Sans"/>
            <family val="2"/>
          </rPr>
          <t xml:space="preserve">
</t>
        </r>
      </text>
    </comment>
    <comment ref="C26" authorId="0" shapeId="0">
      <text>
        <r>
          <rPr>
            <sz val="10"/>
            <color rgb="FF000000"/>
            <rFont val="Liberation Sans"/>
            <family val="2"/>
          </rPr>
          <t>Referem-se aos tributos ou impostos cobrados sobre a receita total da obra e compreendem os impostos citados nas colunas abaixo.</t>
        </r>
        <r>
          <rPr>
            <sz val="10"/>
            <color rgb="FF000000"/>
            <rFont val="Liberation Sans"/>
            <family val="2"/>
          </rPr>
          <t xml:space="preserve">
</t>
        </r>
        <r>
          <rPr>
            <sz val="10"/>
            <color rgb="FF000000"/>
            <rFont val="Liberation Sans"/>
            <family val="2"/>
          </rPr>
          <t xml:space="preserve">
Segundo recomendação do TCU (Tribunal de Contas da União) o IRPJ (Imposto de Renda Pessoa Jurídica) e CSLL (Contribuição Social Sobre o Lucro Líquido) não devem ser incluídos nos orçamentos de obras, já que estão relacionados com o desempenho financeiro da empresa e não com a execução do serviço de construção civil que está sendo orçado.</t>
        </r>
      </text>
    </comment>
    <comment ref="C31" authorId="0" shapeId="0">
      <text>
        <r>
          <rPr>
            <sz val="10"/>
            <color rgb="FF000000"/>
            <rFont val="Liberation Sans"/>
            <family val="2"/>
          </rPr>
          <t>COFINS (Contribuição para Financiamento da Seguridade Socia Financia a seguridade social pelo sistema S (SESC, SESI, SENAC, SENAI, SEST, SENAT, SENAR E SEBRAE).</t>
        </r>
      </text>
    </comment>
    <comment ref="C32" authorId="0" shapeId="0">
      <text>
        <r>
          <rPr>
            <sz val="10"/>
            <color rgb="FF000000"/>
            <rFont val="Liberation Sans"/>
            <family val="2"/>
          </rPr>
          <t>PIS (Programa de Integração Social) - 0,65% : Financia o pagamento do seguro desemprego e do abono dos trabalhadores que ganham até dois salários mínimos, bem como o financiamento de  programas de desenvolvimento econômico.</t>
        </r>
        <r>
          <rPr>
            <sz val="10"/>
            <color rgb="FF000000"/>
            <rFont val="Liberation Sans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<sst xmlns="http://schemas.openxmlformats.org/spreadsheetml/2006/main" count="1046" uniqueCount="255">
  <si>
    <t xml:space="preserve">Item </t>
  </si>
  <si>
    <t xml:space="preserve">Discriminação </t>
  </si>
  <si>
    <t>Und</t>
  </si>
  <si>
    <t>Qtd</t>
  </si>
  <si>
    <t>Preço Unitário (R$)</t>
  </si>
  <si>
    <t>Preço Total (R$)</t>
  </si>
  <si>
    <t xml:space="preserve">TOTAL </t>
  </si>
  <si>
    <t>m²</t>
  </si>
  <si>
    <t>2.1</t>
  </si>
  <si>
    <t>m</t>
  </si>
  <si>
    <t>m³</t>
  </si>
  <si>
    <t>3.1</t>
  </si>
  <si>
    <t>kg</t>
  </si>
  <si>
    <t>4.1</t>
  </si>
  <si>
    <t>und</t>
  </si>
  <si>
    <t>4.2</t>
  </si>
  <si>
    <t>4.3</t>
  </si>
  <si>
    <t>5.1</t>
  </si>
  <si>
    <t>6.1</t>
  </si>
  <si>
    <t xml:space="preserve">Prefeitura Municipal de Baixo Guandu </t>
  </si>
  <si>
    <t>2.2</t>
  </si>
  <si>
    <t>INSTALAÇÃO DO CANTEIRO DE OBRAS</t>
  </si>
  <si>
    <t>ms</t>
  </si>
  <si>
    <t>5.2</t>
  </si>
  <si>
    <t>5.3</t>
  </si>
  <si>
    <t>5.4</t>
  </si>
  <si>
    <t>6.2</t>
  </si>
  <si>
    <t>Piso cimentado liso com 1.5 cm de espessura, de argamassa de cimento e areia no traço 1:3 e juntas plásticas em quadros de 1 m</t>
  </si>
  <si>
    <t>pt</t>
  </si>
  <si>
    <t>PINTURA</t>
  </si>
  <si>
    <t>SERVIÇOS COMPLEMENTARES</t>
  </si>
  <si>
    <t>Placa para inauguração de obra em alumínio polido e=4mm, dimensões 40 x 50 cm, gravação em baixo relevo, inclusive pintura e fixação</t>
  </si>
  <si>
    <t xml:space="preserve">Secretário Municipal de Obras </t>
  </si>
  <si>
    <t>______________________________________________________________</t>
  </si>
  <si>
    <t xml:space="preserve">MEMORIAL DE CÁLCULO </t>
  </si>
  <si>
    <t>LARGURA</t>
  </si>
  <si>
    <t>ALTURA</t>
  </si>
  <si>
    <t>MULTIPLIC.</t>
  </si>
  <si>
    <t>QUANTIDADE</t>
  </si>
  <si>
    <t>COMP.</t>
  </si>
  <si>
    <t>-</t>
  </si>
  <si>
    <t xml:space="preserve">ORÇAMENTO </t>
  </si>
  <si>
    <t>Orgão</t>
  </si>
  <si>
    <t>Código</t>
  </si>
  <si>
    <t>ORGÃO</t>
  </si>
  <si>
    <t>DER</t>
  </si>
  <si>
    <t>SINAPI</t>
  </si>
  <si>
    <t>UNIDADES</t>
  </si>
  <si>
    <t>GUARDA-CORPOS</t>
  </si>
  <si>
    <t>Placa de obra nas dimensões de 2.0 x 4.0 m, padrão DER</t>
  </si>
  <si>
    <t>020305</t>
  </si>
  <si>
    <t>1.1</t>
  </si>
  <si>
    <t>3.2</t>
  </si>
  <si>
    <t>3.3</t>
  </si>
  <si>
    <t>Demolição manual de concreto simples (EMOP 05.001.001)</t>
  </si>
  <si>
    <t>010210</t>
  </si>
  <si>
    <t>030304</t>
  </si>
  <si>
    <t>130202</t>
  </si>
  <si>
    <t>Limpeza de aço com lixamento e escovamento com escova de aço, até a completa remoção de partículas soltas, materiais indesejáveis e corrosão</t>
  </si>
  <si>
    <t>040806</t>
  </si>
  <si>
    <t>200576</t>
  </si>
  <si>
    <t>Fôrma de tábua de madeira de 2.5x30.0cm, levando-se em conta utilização 1 vez (incluindo o material, corte, montagem, escoramento e desforma)</t>
  </si>
  <si>
    <t>040249</t>
  </si>
  <si>
    <t>Locação de andaime metálico para trabalho em fachada de edifíco (aluguel de 1 m² por 1 mês) inclusive frete, montagem</t>
  </si>
  <si>
    <t>020339</t>
  </si>
  <si>
    <t>210301</t>
  </si>
  <si>
    <t>010224</t>
  </si>
  <si>
    <t>Retirada de grades, gradis, alambrados, cercas e portões</t>
  </si>
  <si>
    <t>040816</t>
  </si>
  <si>
    <t>190417</t>
  </si>
  <si>
    <t>Pintura sobre metal, aplicação manual, com duas demãos de tinta esmalte sintético, referência Suvinil, Coral ou Metalatex, inclusive uma demão de fundo anticorrosivo</t>
  </si>
  <si>
    <t>040802</t>
  </si>
  <si>
    <t>Remoção cuidadosa do concreto afetado, através de escarificação (considerando esp. escarificada de 5cm)</t>
  </si>
  <si>
    <t>Aplicação de Oxiprimer ou equivalente, nas ferragens a serem recuperadas</t>
  </si>
  <si>
    <t>040809</t>
  </si>
  <si>
    <t xml:space="preserve">Recomposição de concreto danificado, com utilização de argamassa Sika Grout ou equivalente (considerando esp. 5cm) </t>
  </si>
  <si>
    <t xml:space="preserve">PISO </t>
  </si>
  <si>
    <t>RECUPERAÇÃO ESTRUTURAL</t>
  </si>
  <si>
    <t>7</t>
  </si>
  <si>
    <t>7.1</t>
  </si>
  <si>
    <t>7.2</t>
  </si>
  <si>
    <t>Índice de preço para remoção de entulho decorrente da execução de obras (Classe A CONAMA - NBR 10.004 - Classe IIB),incluindo aluguel da caçamba, carga, transporte e descarga em área licenciada</t>
  </si>
  <si>
    <t>010246</t>
  </si>
  <si>
    <t>Lixamento de parede com pintura antiga PVA para recebimento de nova camada de tinta</t>
  </si>
  <si>
    <t>3.4</t>
  </si>
  <si>
    <t>Andaimes para reparos e pintura</t>
  </si>
  <si>
    <t>1º patamar da rampa de acessibilidade</t>
  </si>
  <si>
    <t>2º patamar da rampa de acessibilidade</t>
  </si>
  <si>
    <t>Final do Viaduto - Mauá, lado da rampa</t>
  </si>
  <si>
    <t>2ª parte da rampa de acessibilidade</t>
  </si>
  <si>
    <t>1ª parte da rampa de acessibilidade</t>
  </si>
  <si>
    <t>3ª parte da rampa de acessibilidade</t>
  </si>
  <si>
    <t>Continuação entre a rampa e o vão livre do viaduto</t>
  </si>
  <si>
    <t>Calçada Lado Direito, sentido 10 de Abril a Mauá</t>
  </si>
  <si>
    <t>Calçada Lado Esquerdo, sentido 10 de Abril a Mauá</t>
  </si>
  <si>
    <t>1º lance de escadas</t>
  </si>
  <si>
    <t>1º patamar das escadas</t>
  </si>
  <si>
    <t>2º lance de escadas</t>
  </si>
  <si>
    <t xml:space="preserve">Guarda-corpo de concreto, lado externo - Direita </t>
  </si>
  <si>
    <t>Guarda-corpo de concreto, lado externo - Esquerda</t>
  </si>
  <si>
    <t>Chegada da rampa ao viaduto - Direita</t>
  </si>
  <si>
    <t xml:space="preserve">Guarda-corpo de concreto, lado interno - Direita </t>
  </si>
  <si>
    <t>Vão livre do viaduto, lado externo - Direita</t>
  </si>
  <si>
    <t>Vão livre do viaduto, lado externo - Esquerda</t>
  </si>
  <si>
    <t xml:space="preserve"> </t>
  </si>
  <si>
    <t>Chegada da escada ao viaduto - Esquerda</t>
  </si>
  <si>
    <t>Vão livre do viaduto, lado interno - Esquerda</t>
  </si>
  <si>
    <t>Guarda-corpo de concreto, lado interno - Esquerda</t>
  </si>
  <si>
    <t>Continuação entre a escada e o vão livre do viaduto</t>
  </si>
  <si>
    <t>Alambrado, lado interno, lado Mauá - Esquerda</t>
  </si>
  <si>
    <t>Reconstituição do piso para fixação do novo guarda-corpo, lado Mauá - Direita</t>
  </si>
  <si>
    <t/>
  </si>
  <si>
    <t>Lateral viaduto - lado rampa</t>
  </si>
  <si>
    <t>Lateral viaduto - lado escada</t>
  </si>
  <si>
    <t>Guarda-corpo de concreto - lado rampa</t>
  </si>
  <si>
    <t xml:space="preserve">Guarda-corpo de concreto - lado escada </t>
  </si>
  <si>
    <t>Túnel</t>
  </si>
  <si>
    <t>Pilar 1 - escada</t>
  </si>
  <si>
    <t>Pilar 2 - escada</t>
  </si>
  <si>
    <t>Pilar 3 - escada</t>
  </si>
  <si>
    <t>Pilar 1 - rampa</t>
  </si>
  <si>
    <t>Pilar 2 - rampa</t>
  </si>
  <si>
    <t>Pilar 3 - rampa</t>
  </si>
  <si>
    <t>Pilar 4 - rampa</t>
  </si>
  <si>
    <t>Laje - escada</t>
  </si>
  <si>
    <t>Viga 2 - 3ª parte, rampa</t>
  </si>
  <si>
    <t>Viga 1 - 2ª parte, rampa</t>
  </si>
  <si>
    <t>190603</t>
  </si>
  <si>
    <t>Pintura sobre pisos, marcas de referência Novacor, Coral ou Suvinil, a duas demãos, Linha Premium</t>
  </si>
  <si>
    <t>Calçada abaixo da rampa de acessibilidade</t>
  </si>
  <si>
    <t>Calçada de ligação entre rampa de acessibilidade, túnel e escada de acesso</t>
  </si>
  <si>
    <t>Calçada que liga a rampa de acessibilidade ao fim do viaduto no bairro Mauá</t>
  </si>
  <si>
    <t>Calçada que liga a escada de acesso ao fim do viaduto no bairro Mauá</t>
  </si>
  <si>
    <t>2º patamar das escadas</t>
  </si>
  <si>
    <t>3º lance de escadas</t>
  </si>
  <si>
    <t>Calçada abaixo da escada de acesso</t>
  </si>
  <si>
    <t>DESCRIÇÃO</t>
  </si>
  <si>
    <t>MÃO DE OBRA</t>
  </si>
  <si>
    <t>TOTAL</t>
  </si>
  <si>
    <t>TIPO</t>
  </si>
  <si>
    <t>FONTE</t>
  </si>
  <si>
    <t>CÓDIGO</t>
  </si>
  <si>
    <t>UND</t>
  </si>
  <si>
    <t>COEF</t>
  </si>
  <si>
    <t>FATOR</t>
  </si>
  <si>
    <t>i</t>
  </si>
  <si>
    <t>MATERIAL</t>
  </si>
  <si>
    <t>Valor</t>
  </si>
  <si>
    <t>R$ UNIT.</t>
  </si>
  <si>
    <t>c</t>
  </si>
  <si>
    <t>s</t>
  </si>
  <si>
    <t>COMP. 01</t>
  </si>
  <si>
    <t>3º patamar das escadas</t>
  </si>
  <si>
    <t>4º patamar das escadas</t>
  </si>
  <si>
    <t>4º lance de escadas</t>
  </si>
  <si>
    <t>AJUDANTE (AJUDANTE PRATICO - SINDUSCON) (LABOR)</t>
  </si>
  <si>
    <t>h</t>
  </si>
  <si>
    <t>010101</t>
  </si>
  <si>
    <t>010139</t>
  </si>
  <si>
    <t>010140</t>
  </si>
  <si>
    <t>010146</t>
  </si>
  <si>
    <t>PEDREIRO (OFICIAL - SINDUSCON) (LABOR)</t>
  </si>
  <si>
    <t xml:space="preserve">PINTOR (OFICIAL - SINDUSCON) (LABOR) </t>
  </si>
  <si>
    <t>SERVENTE (AUXILIAR DE OBRAS - SINDUSCON) (LABOR)</t>
  </si>
  <si>
    <t xml:space="preserve">AGUARRAS MINERAL (LABOR) </t>
  </si>
  <si>
    <t>AREIA LAVADA MEDIA (LABOR)</t>
  </si>
  <si>
    <t>CIMENTO PORTLAND CP III - 40 (LABOR)</t>
  </si>
  <si>
    <t>LIXA P/ FERRO Nº 100 K-246 225X275MM - NORTON OU EQUIVALENTE (LABOR)</t>
  </si>
  <si>
    <t>TUBO ACO GALV 60,30 X 3,75MM (2") DIN 2440 - MEDIO (LABOR)</t>
  </si>
  <si>
    <t>ZARCAO (LABOR)</t>
  </si>
  <si>
    <t>L</t>
  </si>
  <si>
    <t>038001</t>
  </si>
  <si>
    <t>020503</t>
  </si>
  <si>
    <t>020508</t>
  </si>
  <si>
    <t>037502</t>
  </si>
  <si>
    <t>038012</t>
  </si>
  <si>
    <t>070328</t>
  </si>
  <si>
    <t>038028</t>
  </si>
  <si>
    <t>0,512 IF</t>
  </si>
  <si>
    <t>020352</t>
  </si>
  <si>
    <t>Barracão para escritório com sanitário área 14.50m2, de chapa de compens. 12mm e pontalete 8x8cm, piso cimentado e cobertura de telha de fibroc. 6mm, incl. ponto de luz e cx. de inspeção, conf. projeto (2 utilizações)</t>
  </si>
  <si>
    <t>ADMINISTRAÇÃO LOCAL</t>
  </si>
  <si>
    <t>CANTONEIRA ABAS IGUAIS DE FERRO ASTM A-36 - 1/8" X 3/4" X 3/4"</t>
  </si>
  <si>
    <t>026508</t>
  </si>
  <si>
    <t>TELA DE ARAME ONDULADA, FIO *2,77* MM (12 BWG), MALHA 5 X 5 CM, H = 2 M</t>
  </si>
  <si>
    <t>7164</t>
  </si>
  <si>
    <t>BARRA DE ACO CHATO, RETANGULAR, 19,05 MM X 3,17 MM (L X E), 0,47 KG/M</t>
  </si>
  <si>
    <t>566</t>
  </si>
  <si>
    <t>Guarda corpo de tubo de ferro galvanizado, diâm. 2", h=1.2 m, tela de arame ondulada inclusive pintura a óleo ou esmalte</t>
  </si>
  <si>
    <t>ESMALTE SINTETICO FOSCO - LINHA PREMIUM (LABOR)</t>
  </si>
  <si>
    <t>CONTRATANTE</t>
  </si>
  <si>
    <t>VALOR DA OBRA</t>
  </si>
  <si>
    <t>DATA</t>
  </si>
  <si>
    <t>ENDEREÇO</t>
  </si>
  <si>
    <t>Revitalização do Viaduto - Avenida 10 de Abril</t>
  </si>
  <si>
    <t>Avenida 10 de Abril, Centro, BG, ES</t>
  </si>
  <si>
    <t>Fabrício Benício de Brito</t>
  </si>
  <si>
    <t>Engenheiro Civil – CREA: 014512/D</t>
  </si>
  <si>
    <t>DETALHAMENTO DO BDI</t>
  </si>
  <si>
    <t>PROPONENTE:</t>
  </si>
  <si>
    <t>PREFEITURA MUNICIPAL DE BAIXO GUANDU</t>
  </si>
  <si>
    <t>OBRA:</t>
  </si>
  <si>
    <t>ENDEREÇO:</t>
  </si>
  <si>
    <t>1. Regime de Contribuição Previdenciária</t>
  </si>
  <si>
    <t>Sem Desoneração</t>
  </si>
  <si>
    <t>2. Tipo de Intervenção</t>
  </si>
  <si>
    <t>Edificações</t>
  </si>
  <si>
    <t>3. Incidências sobre o custo</t>
  </si>
  <si>
    <r>
      <t>Administração Central -</t>
    </r>
    <r>
      <rPr>
        <b/>
        <sz val="10"/>
        <color theme="1"/>
        <rFont val="Arial"/>
        <family val="2"/>
      </rPr>
      <t xml:space="preserve"> AC</t>
    </r>
  </si>
  <si>
    <t>%</t>
  </si>
  <si>
    <r>
      <t xml:space="preserve">Despesas e Encargos Financeiros - </t>
    </r>
    <r>
      <rPr>
        <b/>
        <sz val="10"/>
        <color theme="1"/>
        <rFont val="Arial"/>
        <family val="2"/>
      </rPr>
      <t>DF</t>
    </r>
  </si>
  <si>
    <r>
      <t>Lucro -</t>
    </r>
    <r>
      <rPr>
        <b/>
        <sz val="10"/>
        <color theme="1"/>
        <rFont val="Arial"/>
        <family val="2"/>
      </rPr>
      <t xml:space="preserve"> L</t>
    </r>
  </si>
  <si>
    <t>4 – Incidências sobre o preço de venda</t>
  </si>
  <si>
    <t>Despesas Tributárias - I</t>
  </si>
  <si>
    <t>Percentual da base de cálculo para o ISS:</t>
  </si>
  <si>
    <t>Alíquota do ISS (sobre a base de cálculo):</t>
  </si>
  <si>
    <t>COFINS</t>
  </si>
  <si>
    <t>PIS</t>
  </si>
  <si>
    <t>INSS</t>
  </si>
  <si>
    <t>5 – Demonstrativo de cálculo do BDI</t>
  </si>
  <si>
    <t>Declaro para os devidos fins que, conforme legislação tributária municipal, a base de cálculo</t>
  </si>
  <si>
    <t>Declaro para os devidos fins que o regime de Contribuição Previdenciária adotado para</t>
  </si>
  <si>
    <t xml:space="preserve">a Administração Pública.    </t>
  </si>
  <si>
    <t xml:space="preserve">Revitalização do Viaduto </t>
  </si>
  <si>
    <t xml:space="preserve">Avenida 10 de Abril, Centro, Baixo Guandu </t>
  </si>
  <si>
    <t>Preço Unitário com BDI (R$)</t>
  </si>
  <si>
    <t>BDI</t>
  </si>
  <si>
    <t>RELATÓRIO FOTOGRÁFICO</t>
  </si>
  <si>
    <t>CRONOGRAMA FÍSICO FINANCEIRO</t>
  </si>
  <si>
    <t>ITEM</t>
  </si>
  <si>
    <t>FINANCEIRO</t>
  </si>
  <si>
    <t>$</t>
  </si>
  <si>
    <t>Financeiro (R$)</t>
  </si>
  <si>
    <t>Físico (%)</t>
  </si>
  <si>
    <t>Financeiro Acumulado (R$)</t>
  </si>
  <si>
    <t>Físico Acumulado (%)</t>
  </si>
  <si>
    <r>
      <t xml:space="preserve">Administração Local - </t>
    </r>
    <r>
      <rPr>
        <b/>
        <sz val="10"/>
        <color theme="1"/>
        <rFont val="Arial1"/>
      </rPr>
      <t>AL</t>
    </r>
  </si>
  <si>
    <r>
      <t xml:space="preserve">Riscos, Seguros e Garantias Contratuais - </t>
    </r>
    <r>
      <rPr>
        <b/>
        <sz val="10"/>
        <color theme="1"/>
        <rFont val="Arial1"/>
      </rPr>
      <t>S+G+</t>
    </r>
    <r>
      <rPr>
        <b/>
        <sz val="10"/>
        <color theme="1"/>
        <rFont val="Arial"/>
        <family val="2"/>
      </rPr>
      <t>R</t>
    </r>
  </si>
  <si>
    <t xml:space="preserve"> Fornecimento, preparo e aplicação de concreto Fck=25 MPa (brita 1 e 2) - (5% de perdas já incluído no custo)</t>
  </si>
  <si>
    <t>040237</t>
  </si>
  <si>
    <t>COMPOSIÇÃO 1</t>
  </si>
  <si>
    <t>COMPOSIÇÃO 2</t>
  </si>
  <si>
    <t>01</t>
  </si>
  <si>
    <t>COMP</t>
  </si>
  <si>
    <t>02</t>
  </si>
  <si>
    <t>Item</t>
  </si>
  <si>
    <t>PINTOR (OFICIAL - SINDUSCON) (LABOR)</t>
  </si>
  <si>
    <t>037566</t>
  </si>
  <si>
    <t xml:space="preserve">TINTA PARA PISOS (LABOR) </t>
  </si>
  <si>
    <t xml:space="preserve">Pintura sobre superfícies de concreto ou blocos de concreto com Tinta Piso, aplicação manual, marcas de referência Novacor, Coral ou Suvinil, a duas demãos, Linha Premium </t>
  </si>
  <si>
    <t>6.3</t>
  </si>
  <si>
    <t>Remoção de Concreto Afetado (34,20m² x 0,05m)</t>
  </si>
  <si>
    <t xml:space="preserve">Demolição manual de concreto simples </t>
  </si>
  <si>
    <t>VOLUME</t>
  </si>
  <si>
    <t>EMPOLAMENTO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</si>
</sst>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(* #,##0.00_);_(* \(#,##0.00\);_(* &quot;-&quot;??_);_(@_)"/>
    <numFmt numFmtId="166" formatCode="&quot;R$&quot;#,##0.00"/>
    <numFmt numFmtId="167" formatCode="&quot;R$&quot;\ #,##0.00"/>
    <numFmt numFmtId="168" formatCode="0.000"/>
    <numFmt numFmtId="169" formatCode="0.0000"/>
    <numFmt numFmtId="170" formatCode="0.0%"/>
    <numFmt numFmtId="171" formatCode="&quot;MÊS &quot;00"/>
    <numFmt numFmtId="172" formatCode="&quot;R$&quot;\ #,##0.000"/>
  </numFmts>
  <fonts count="5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</font>
    <font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48"/>
      <color theme="1"/>
      <name val="Artifakt Element Heavy"/>
      <family val="2"/>
    </font>
    <font>
      <b/>
      <sz val="22"/>
      <color theme="0"/>
      <name val="Calibri"/>
      <family val="2"/>
      <scheme val="minor"/>
    </font>
    <font>
      <b/>
      <sz val="18"/>
      <name val="Calibri"/>
      <family val="2"/>
      <scheme val="minor"/>
    </font>
    <font>
      <sz val="11"/>
      <color theme="1"/>
      <name val="Liberation Sans"/>
      <family val="2"/>
    </font>
    <font>
      <sz val="11"/>
      <color theme="1"/>
      <name val="Arial"/>
      <family val="2"/>
    </font>
    <font>
      <b/>
      <sz val="12"/>
      <name val="Calibri"/>
      <family val="2"/>
      <scheme val="minor"/>
    </font>
    <font>
      <b/>
      <sz val="12"/>
      <color rgb="FF000000"/>
      <name val="Arial1"/>
    </font>
    <font>
      <sz val="12"/>
      <color rgb="FF000000"/>
      <name val="Arial1"/>
    </font>
    <font>
      <b/>
      <sz val="10"/>
      <color rgb="FF000000"/>
      <name val="Arial1"/>
    </font>
    <font>
      <sz val="10"/>
      <color rgb="FF000000"/>
      <name val="Arial1"/>
    </font>
    <font>
      <sz val="8"/>
      <color rgb="FF000000"/>
      <name val="Arial1"/>
    </font>
    <font>
      <sz val="10"/>
      <color theme="1"/>
      <name val="Arial"/>
      <family val="2"/>
    </font>
    <font>
      <b/>
      <sz val="10"/>
      <color theme="1"/>
      <name val="Arial1"/>
    </font>
    <font>
      <sz val="10"/>
      <color theme="1"/>
      <name val="Arial1"/>
    </font>
    <font>
      <sz val="3"/>
      <color theme="1"/>
      <name val="Arial1"/>
    </font>
    <font>
      <b/>
      <sz val="3"/>
      <color theme="1"/>
      <name val="Arial1"/>
    </font>
    <font>
      <b/>
      <sz val="10"/>
      <color theme="1"/>
      <name val="Arial"/>
      <family val="2"/>
    </font>
    <font>
      <i/>
      <sz val="10"/>
      <color theme="1"/>
      <name val="Arial1"/>
    </font>
    <font>
      <b/>
      <i/>
      <sz val="14"/>
      <color theme="1"/>
      <name val="Arial1"/>
    </font>
    <font>
      <b/>
      <sz val="10"/>
      <color rgb="FFFF0000"/>
      <name val="Arial1"/>
    </font>
    <font>
      <sz val="10"/>
      <color rgb="FF000000"/>
      <name val="Calibri"/>
      <family val="2"/>
    </font>
    <font>
      <sz val="8"/>
      <color theme="1"/>
      <name val="Arial1"/>
    </font>
    <font>
      <sz val="9"/>
      <color theme="1"/>
      <name val="Arial1"/>
    </font>
    <font>
      <b/>
      <sz val="9"/>
      <color theme="1"/>
      <name val="Arial1"/>
    </font>
    <font>
      <sz val="9"/>
      <color rgb="FF000000"/>
      <name val="Liberation Sans"/>
      <family val="2"/>
    </font>
    <font>
      <b/>
      <sz val="9"/>
      <color rgb="FF000000"/>
      <name val="Liberation Sans"/>
      <family val="2"/>
    </font>
    <font>
      <sz val="10"/>
      <color rgb="FF000000"/>
      <name val="Liberation Sans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lightGray">
        <bgColor theme="0" tint="-4.9989318521683403E-2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CC"/>
        <bgColor rgb="FFFFFFCC"/>
      </patternFill>
    </fill>
    <fill>
      <patternFill patternType="solid">
        <fgColor rgb="FF969696"/>
        <bgColor rgb="FF969696"/>
      </patternFill>
    </fill>
    <fill>
      <patternFill patternType="solid">
        <fgColor rgb="FFFFFFFF"/>
        <bgColor rgb="FFFFFFFF"/>
      </patternFill>
    </fill>
    <fill>
      <patternFill patternType="solid">
        <fgColor theme="0" tint="-0.499984740745262"/>
        <bgColor rgb="FFFFFFFF"/>
      </patternFill>
    </fill>
    <fill>
      <patternFill patternType="solid">
        <fgColor theme="5" tint="0.79998168889431442"/>
        <bgColor indexed="64"/>
      </patternFill>
    </fill>
  </fills>
  <borders count="121">
    <border>
      <left/>
      <right/>
      <top/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</borders>
  <cellStyleXfs count="15">
    <xf numFmtId="0" fontId="0" fillId="0" borderId="0"/>
    <xf numFmtId="43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7" fillId="0" borderId="0"/>
    <xf numFmtId="0" fontId="7" fillId="0" borderId="0"/>
    <xf numFmtId="0" fontId="20" fillId="0" borderId="0"/>
    <xf numFmtId="44" fontId="21" fillId="8" borderId="0" applyFont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8" fillId="0" borderId="0"/>
    <xf numFmtId="9" fontId="20" fillId="0" borderId="0"/>
    <xf numFmtId="9" fontId="20" fillId="0" borderId="0"/>
    <xf numFmtId="44" fontId="21" fillId="0" borderId="0" applyFont="0" applyFill="0" applyBorder="0" applyAlignment="0" applyProtection="0"/>
  </cellStyleXfs>
  <cellXfs count="620">
    <xf numFmtId="0" fontId="0" fillId="0" borderId="0" xfId="0"/>
    <xf numFmtId="0" fontId="5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164" fontId="0" fillId="0" borderId="20" xfId="0" applyNumberFormat="1" applyFont="1" applyFill="1" applyBorder="1" applyAlignment="1">
      <alignment horizontal="center" vertical="center"/>
    </xf>
    <xf numFmtId="2" fontId="0" fillId="0" borderId="0" xfId="0" applyNumberFormat="1"/>
    <xf numFmtId="0" fontId="0" fillId="0" borderId="0" xfId="0" applyAlignment="1">
      <alignment horizontal="center" vertical="center"/>
    </xf>
    <xf numFmtId="0" fontId="0" fillId="0" borderId="32" xfId="0" applyBorder="1" applyAlignment="1">
      <alignment vertical="center"/>
    </xf>
    <xf numFmtId="0" fontId="8" fillId="0" borderId="39" xfId="0" applyFont="1" applyFill="1" applyBorder="1" applyAlignment="1">
      <alignment horizontal="left" vertical="center" wrapText="1"/>
    </xf>
    <xf numFmtId="0" fontId="8" fillId="0" borderId="39" xfId="0" applyFont="1" applyFill="1" applyBorder="1" applyAlignment="1">
      <alignment horizontal="center" vertical="center"/>
    </xf>
    <xf numFmtId="4" fontId="8" fillId="0" borderId="39" xfId="1" applyNumberFormat="1" applyFont="1" applyFill="1" applyBorder="1" applyAlignment="1">
      <alignment horizontal="center" vertical="center"/>
    </xf>
    <xf numFmtId="164" fontId="0" fillId="0" borderId="39" xfId="0" applyNumberFormat="1" applyFont="1" applyFill="1" applyBorder="1" applyAlignment="1">
      <alignment horizontal="center" vertical="center"/>
    </xf>
    <xf numFmtId="0" fontId="3" fillId="3" borderId="31" xfId="0" applyFont="1" applyFill="1" applyBorder="1" applyAlignment="1">
      <alignment vertical="center" wrapText="1"/>
    </xf>
    <xf numFmtId="49" fontId="0" fillId="0" borderId="0" xfId="0" applyNumberFormat="1" applyFont="1" applyBorder="1" applyAlignment="1">
      <alignment vertical="center"/>
    </xf>
    <xf numFmtId="0" fontId="0" fillId="0" borderId="0" xfId="0" applyBorder="1"/>
    <xf numFmtId="49" fontId="0" fillId="0" borderId="10" xfId="0" applyNumberFormat="1" applyFont="1" applyBorder="1" applyAlignment="1">
      <alignment vertical="center"/>
    </xf>
    <xf numFmtId="49" fontId="0" fillId="0" borderId="31" xfId="0" applyNumberFormat="1" applyFont="1" applyBorder="1" applyAlignment="1">
      <alignment vertical="center"/>
    </xf>
    <xf numFmtId="49" fontId="0" fillId="0" borderId="34" xfId="0" applyNumberFormat="1" applyFont="1" applyBorder="1" applyAlignment="1">
      <alignment vertical="center"/>
    </xf>
    <xf numFmtId="49" fontId="0" fillId="0" borderId="13" xfId="0" applyNumberFormat="1" applyFont="1" applyBorder="1" applyAlignment="1">
      <alignment vertical="center"/>
    </xf>
    <xf numFmtId="49" fontId="0" fillId="0" borderId="8" xfId="0" applyNumberFormat="1" applyFont="1" applyBorder="1" applyAlignment="1">
      <alignment vertical="center"/>
    </xf>
    <xf numFmtId="0" fontId="3" fillId="3" borderId="0" xfId="0" applyFont="1" applyFill="1" applyBorder="1" applyAlignment="1">
      <alignment vertical="center" wrapText="1"/>
    </xf>
    <xf numFmtId="0" fontId="8" fillId="0" borderId="16" xfId="0" applyFont="1" applyFill="1" applyBorder="1" applyAlignment="1">
      <alignment horizontal="center" vertical="center"/>
    </xf>
    <xf numFmtId="0" fontId="8" fillId="0" borderId="20" xfId="0" applyFont="1" applyFill="1" applyBorder="1" applyAlignment="1">
      <alignment horizontal="center" vertical="center"/>
    </xf>
    <xf numFmtId="4" fontId="8" fillId="0" borderId="20" xfId="1" applyNumberFormat="1" applyFont="1" applyFill="1" applyBorder="1" applyAlignment="1">
      <alignment horizontal="center" vertical="center"/>
    </xf>
    <xf numFmtId="164" fontId="0" fillId="0" borderId="35" xfId="0" applyNumberFormat="1" applyFont="1" applyFill="1" applyBorder="1" applyAlignment="1">
      <alignment horizontal="center" vertical="center"/>
    </xf>
    <xf numFmtId="0" fontId="8" fillId="0" borderId="16" xfId="0" applyFont="1" applyFill="1" applyBorder="1" applyAlignment="1">
      <alignment horizontal="left" vertical="center" wrapText="1"/>
    </xf>
    <xf numFmtId="4" fontId="8" fillId="0" borderId="16" xfId="1" applyNumberFormat="1" applyFont="1" applyFill="1" applyBorder="1" applyAlignment="1">
      <alignment horizontal="center" vertical="center"/>
    </xf>
    <xf numFmtId="164" fontId="0" fillId="0" borderId="16" xfId="0" applyNumberFormat="1" applyBorder="1" applyAlignment="1">
      <alignment horizontal="center" vertical="center"/>
    </xf>
    <xf numFmtId="164" fontId="0" fillId="0" borderId="36" xfId="0" applyNumberFormat="1" applyBorder="1" applyAlignment="1">
      <alignment horizontal="center" vertical="center"/>
    </xf>
    <xf numFmtId="164" fontId="0" fillId="0" borderId="16" xfId="0" applyNumberFormat="1" applyFont="1" applyFill="1" applyBorder="1" applyAlignment="1">
      <alignment horizontal="center" vertical="center"/>
    </xf>
    <xf numFmtId="164" fontId="0" fillId="0" borderId="36" xfId="0" applyNumberFormat="1" applyFont="1" applyFill="1" applyBorder="1" applyAlignment="1">
      <alignment horizontal="center" vertical="center"/>
    </xf>
    <xf numFmtId="0" fontId="3" fillId="3" borderId="31" xfId="0" applyFont="1" applyFill="1" applyBorder="1" applyAlignment="1">
      <alignment horizontal="center" vertical="center" wrapText="1"/>
    </xf>
    <xf numFmtId="49" fontId="15" fillId="5" borderId="4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164" fontId="10" fillId="2" borderId="3" xfId="0" applyNumberFormat="1" applyFont="1" applyFill="1" applyBorder="1" applyAlignment="1">
      <alignment vertical="center"/>
    </xf>
    <xf numFmtId="0" fontId="3" fillId="3" borderId="0" xfId="0" applyFont="1" applyFill="1" applyBorder="1" applyAlignment="1">
      <alignment horizontal="center" vertical="center" wrapText="1"/>
    </xf>
    <xf numFmtId="0" fontId="16" fillId="3" borderId="0" xfId="0" applyFont="1" applyFill="1" applyBorder="1" applyAlignment="1">
      <alignment vertical="center" wrapText="1"/>
    </xf>
    <xf numFmtId="0" fontId="11" fillId="0" borderId="0" xfId="0" applyFont="1" applyBorder="1"/>
    <xf numFmtId="0" fontId="11" fillId="0" borderId="0" xfId="0" applyFont="1"/>
    <xf numFmtId="2" fontId="2" fillId="0" borderId="36" xfId="0" applyNumberFormat="1" applyFont="1" applyBorder="1" applyAlignment="1">
      <alignment horizontal="center" vertical="center"/>
    </xf>
    <xf numFmtId="2" fontId="2" fillId="0" borderId="5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2" fontId="3" fillId="3" borderId="0" xfId="0" applyNumberFormat="1" applyFont="1" applyFill="1" applyBorder="1" applyAlignment="1">
      <alignment horizontal="center" vertical="center" wrapText="1"/>
    </xf>
    <xf numFmtId="2" fontId="15" fillId="5" borderId="30" xfId="0" applyNumberFormat="1" applyFont="1" applyFill="1" applyBorder="1" applyAlignment="1">
      <alignment horizontal="center" vertical="center"/>
    </xf>
    <xf numFmtId="2" fontId="3" fillId="3" borderId="31" xfId="0" applyNumberFormat="1" applyFont="1" applyFill="1" applyBorder="1" applyAlignment="1">
      <alignment horizontal="center" vertical="center" wrapText="1"/>
    </xf>
    <xf numFmtId="2" fontId="0" fillId="0" borderId="31" xfId="0" applyNumberFormat="1" applyFont="1" applyBorder="1" applyAlignment="1">
      <alignment horizontal="center" vertical="center"/>
    </xf>
    <xf numFmtId="2" fontId="0" fillId="0" borderId="0" xfId="0" applyNumberFormat="1" applyFont="1" applyBorder="1" applyAlignment="1">
      <alignment horizontal="center" vertical="center"/>
    </xf>
    <xf numFmtId="2" fontId="0" fillId="0" borderId="8" xfId="0" applyNumberFormat="1" applyFont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8" fillId="0" borderId="40" xfId="0" applyFont="1" applyFill="1" applyBorder="1" applyAlignment="1">
      <alignment horizontal="left" vertical="center" wrapText="1"/>
    </xf>
    <xf numFmtId="2" fontId="0" fillId="0" borderId="40" xfId="0" applyNumberFormat="1" applyFont="1" applyFill="1" applyBorder="1" applyAlignment="1">
      <alignment horizontal="center" vertical="center"/>
    </xf>
    <xf numFmtId="2" fontId="0" fillId="0" borderId="3" xfId="0" applyNumberFormat="1" applyFont="1" applyFill="1" applyBorder="1" applyAlignment="1">
      <alignment horizontal="center" vertical="center"/>
    </xf>
    <xf numFmtId="2" fontId="2" fillId="0" borderId="25" xfId="0" applyNumberFormat="1" applyFont="1" applyBorder="1" applyAlignment="1">
      <alignment horizontal="center" vertical="center"/>
    </xf>
    <xf numFmtId="2" fontId="2" fillId="0" borderId="37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49" fontId="0" fillId="0" borderId="45" xfId="0" applyNumberFormat="1" applyFont="1" applyBorder="1" applyAlignment="1">
      <alignment horizontal="center" vertical="center"/>
    </xf>
    <xf numFmtId="49" fontId="0" fillId="0" borderId="51" xfId="0" applyNumberFormat="1" applyFont="1" applyBorder="1" applyAlignment="1">
      <alignment horizontal="center" vertical="center"/>
    </xf>
    <xf numFmtId="0" fontId="2" fillId="0" borderId="0" xfId="0" applyFont="1"/>
    <xf numFmtId="0" fontId="2" fillId="0" borderId="0" xfId="0" applyFont="1" applyBorder="1"/>
    <xf numFmtId="49" fontId="2" fillId="0" borderId="1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0" xfId="0" applyNumberFormat="1" applyFont="1" applyBorder="1" applyAlignment="1">
      <alignment vertical="center"/>
    </xf>
    <xf numFmtId="0" fontId="2" fillId="6" borderId="0" xfId="0" applyFont="1" applyFill="1" applyAlignment="1">
      <alignment horizontal="center"/>
    </xf>
    <xf numFmtId="0" fontId="0" fillId="0" borderId="0" xfId="0" applyAlignment="1">
      <alignment horizontal="center"/>
    </xf>
    <xf numFmtId="49" fontId="0" fillId="0" borderId="20" xfId="0" applyNumberFormat="1" applyFont="1" applyBorder="1" applyAlignment="1">
      <alignment horizontal="center" vertical="center"/>
    </xf>
    <xf numFmtId="49" fontId="0" fillId="0" borderId="48" xfId="0" applyNumberFormat="1" applyFont="1" applyBorder="1" applyAlignment="1">
      <alignment horizontal="center" vertical="center"/>
    </xf>
    <xf numFmtId="0" fontId="8" fillId="0" borderId="18" xfId="0" applyFont="1" applyFill="1" applyBorder="1" applyAlignment="1">
      <alignment horizontal="left" vertical="center" wrapText="1"/>
    </xf>
    <xf numFmtId="0" fontId="8" fillId="0" borderId="18" xfId="0" applyFont="1" applyFill="1" applyBorder="1" applyAlignment="1">
      <alignment horizontal="center" vertical="center"/>
    </xf>
    <xf numFmtId="4" fontId="8" fillId="0" borderId="18" xfId="1" applyNumberFormat="1" applyFont="1" applyFill="1" applyBorder="1" applyAlignment="1">
      <alignment horizontal="center" vertical="center"/>
    </xf>
    <xf numFmtId="164" fontId="0" fillId="0" borderId="18" xfId="0" applyNumberFormat="1" applyFont="1" applyFill="1" applyBorder="1" applyAlignment="1">
      <alignment horizontal="center" vertical="center"/>
    </xf>
    <xf numFmtId="164" fontId="0" fillId="0" borderId="19" xfId="0" applyNumberFormat="1" applyFont="1" applyFill="1" applyBorder="1" applyAlignment="1">
      <alignment horizontal="center" vertical="center"/>
    </xf>
    <xf numFmtId="49" fontId="2" fillId="0" borderId="52" xfId="0" applyNumberFormat="1" applyFont="1" applyBorder="1" applyAlignment="1">
      <alignment horizontal="center" vertical="center"/>
    </xf>
    <xf numFmtId="49" fontId="0" fillId="0" borderId="53" xfId="0" applyNumberFormat="1" applyFont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center"/>
    </xf>
    <xf numFmtId="4" fontId="8" fillId="0" borderId="25" xfId="1" applyNumberFormat="1" applyFont="1" applyFill="1" applyBorder="1" applyAlignment="1">
      <alignment horizontal="center" vertical="center"/>
    </xf>
    <xf numFmtId="164" fontId="0" fillId="0" borderId="25" xfId="0" applyNumberFormat="1" applyFont="1" applyFill="1" applyBorder="1" applyAlignment="1">
      <alignment horizontal="center" vertical="center"/>
    </xf>
    <xf numFmtId="164" fontId="0" fillId="0" borderId="37" xfId="0" applyNumberFormat="1" applyFont="1" applyFill="1" applyBorder="1" applyAlignment="1">
      <alignment horizontal="center" vertical="center"/>
    </xf>
    <xf numFmtId="49" fontId="0" fillId="0" borderId="0" xfId="0" applyNumberFormat="1" applyFont="1" applyBorder="1" applyAlignment="1">
      <alignment horizontal="center" vertical="center"/>
    </xf>
    <xf numFmtId="0" fontId="8" fillId="0" borderId="25" xfId="0" applyFont="1" applyFill="1" applyBorder="1" applyAlignment="1">
      <alignment horizontal="left" vertical="center" wrapText="1"/>
    </xf>
    <xf numFmtId="0" fontId="15" fillId="5" borderId="28" xfId="0" applyFont="1" applyFill="1" applyBorder="1" applyAlignment="1">
      <alignment horizontal="center" vertical="center"/>
    </xf>
    <xf numFmtId="0" fontId="15" fillId="5" borderId="29" xfId="0" applyFont="1" applyFill="1" applyBorder="1" applyAlignment="1">
      <alignment vertical="center"/>
    </xf>
    <xf numFmtId="164" fontId="15" fillId="5" borderId="30" xfId="0" applyNumberFormat="1" applyFont="1" applyFill="1" applyBorder="1" applyAlignment="1">
      <alignment vertical="center"/>
    </xf>
    <xf numFmtId="0" fontId="15" fillId="5" borderId="10" xfId="0" applyFont="1" applyFill="1" applyBorder="1" applyAlignment="1">
      <alignment horizontal="center" vertical="center"/>
    </xf>
    <xf numFmtId="0" fontId="15" fillId="5" borderId="31" xfId="0" applyFont="1" applyFill="1" applyBorder="1" applyAlignment="1">
      <alignment vertical="center"/>
    </xf>
    <xf numFmtId="164" fontId="15" fillId="5" borderId="26" xfId="0" applyNumberFormat="1" applyFont="1" applyFill="1" applyBorder="1" applyAlignment="1">
      <alignment vertical="center"/>
    </xf>
    <xf numFmtId="0" fontId="0" fillId="0" borderId="0" xfId="0" applyBorder="1" applyAlignment="1">
      <alignment horizontal="center"/>
    </xf>
    <xf numFmtId="0" fontId="15" fillId="5" borderId="29" xfId="0" applyFont="1" applyFill="1" applyBorder="1" applyAlignment="1">
      <alignment horizontal="center" vertical="center"/>
    </xf>
    <xf numFmtId="0" fontId="15" fillId="5" borderId="31" xfId="0" applyFont="1" applyFill="1" applyBorder="1" applyAlignment="1">
      <alignment horizontal="center" vertical="center"/>
    </xf>
    <xf numFmtId="49" fontId="2" fillId="0" borderId="17" xfId="0" applyNumberFormat="1" applyFont="1" applyFill="1" applyBorder="1" applyAlignment="1">
      <alignment horizontal="center" vertical="center"/>
    </xf>
    <xf numFmtId="49" fontId="2" fillId="0" borderId="24" xfId="0" applyNumberFormat="1" applyFont="1" applyFill="1" applyBorder="1" applyAlignment="1">
      <alignment horizontal="center" vertical="center"/>
    </xf>
    <xf numFmtId="49" fontId="2" fillId="0" borderId="15" xfId="0" applyNumberFormat="1" applyFont="1" applyFill="1" applyBorder="1" applyAlignment="1">
      <alignment horizontal="center" vertical="center"/>
    </xf>
    <xf numFmtId="0" fontId="3" fillId="3" borderId="34" xfId="0" applyFont="1" applyFill="1" applyBorder="1" applyAlignment="1">
      <alignment vertical="center" wrapText="1"/>
    </xf>
    <xf numFmtId="0" fontId="5" fillId="0" borderId="0" xfId="0" applyFont="1" applyBorder="1"/>
    <xf numFmtId="0" fontId="19" fillId="3" borderId="34" xfId="0" applyFont="1" applyFill="1" applyBorder="1" applyAlignment="1">
      <alignment vertical="center" wrapText="1"/>
    </xf>
    <xf numFmtId="0" fontId="5" fillId="0" borderId="0" xfId="0" applyFont="1"/>
    <xf numFmtId="0" fontId="0" fillId="0" borderId="0" xfId="0" applyFill="1" applyBorder="1"/>
    <xf numFmtId="0" fontId="5" fillId="0" borderId="0" xfId="0" applyFont="1" applyFill="1" applyBorder="1"/>
    <xf numFmtId="0" fontId="0" fillId="0" borderId="0" xfId="0" applyFill="1" applyBorder="1" applyAlignment="1">
      <alignment vertical="center"/>
    </xf>
    <xf numFmtId="0" fontId="0" fillId="0" borderId="0" xfId="0" applyFill="1"/>
    <xf numFmtId="2" fontId="0" fillId="0" borderId="0" xfId="0" applyNumberFormat="1" applyBorder="1"/>
    <xf numFmtId="10" fontId="0" fillId="0" borderId="0" xfId="0" applyNumberFormat="1" applyBorder="1" applyAlignment="1">
      <alignment vertical="center"/>
    </xf>
    <xf numFmtId="0" fontId="8" fillId="0" borderId="54" xfId="0" applyFont="1" applyFill="1" applyBorder="1" applyAlignment="1">
      <alignment horizontal="left" vertical="center" wrapText="1"/>
    </xf>
    <xf numFmtId="2" fontId="2" fillId="0" borderId="56" xfId="0" applyNumberFormat="1" applyFont="1" applyBorder="1" applyAlignment="1">
      <alignment horizontal="center" vertical="center"/>
    </xf>
    <xf numFmtId="0" fontId="8" fillId="0" borderId="58" xfId="0" applyFont="1" applyFill="1" applyBorder="1" applyAlignment="1">
      <alignment horizontal="left" vertical="center" wrapText="1"/>
    </xf>
    <xf numFmtId="0" fontId="8" fillId="0" borderId="62" xfId="0" applyFont="1" applyFill="1" applyBorder="1" applyAlignment="1">
      <alignment horizontal="left" vertical="center" wrapText="1"/>
    </xf>
    <xf numFmtId="2" fontId="0" fillId="0" borderId="62" xfId="0" applyNumberFormat="1" applyFont="1" applyFill="1" applyBorder="1" applyAlignment="1">
      <alignment horizontal="center" vertical="center"/>
    </xf>
    <xf numFmtId="2" fontId="0" fillId="0" borderId="61" xfId="0" applyNumberFormat="1" applyFont="1" applyFill="1" applyBorder="1" applyAlignment="1">
      <alignment horizontal="center" vertical="center"/>
    </xf>
    <xf numFmtId="0" fontId="8" fillId="0" borderId="55" xfId="0" applyFont="1" applyFill="1" applyBorder="1" applyAlignment="1">
      <alignment horizontal="left" vertical="center" wrapText="1"/>
    </xf>
    <xf numFmtId="2" fontId="2" fillId="0" borderId="55" xfId="0" applyNumberFormat="1" applyFont="1" applyBorder="1" applyAlignment="1">
      <alignment horizontal="center" vertical="center"/>
    </xf>
    <xf numFmtId="0" fontId="8" fillId="0" borderId="65" xfId="0" applyFont="1" applyFill="1" applyBorder="1" applyAlignment="1">
      <alignment horizontal="left" vertical="center" wrapText="1"/>
    </xf>
    <xf numFmtId="2" fontId="2" fillId="0" borderId="66" xfId="0" applyNumberFormat="1" applyFont="1" applyBorder="1" applyAlignment="1">
      <alignment horizontal="center" vertical="center"/>
    </xf>
    <xf numFmtId="2" fontId="0" fillId="0" borderId="65" xfId="0" applyNumberFormat="1" applyFont="1" applyBorder="1" applyAlignment="1">
      <alignment horizontal="center" vertical="center"/>
    </xf>
    <xf numFmtId="2" fontId="0" fillId="0" borderId="57" xfId="0" applyNumberFormat="1" applyFont="1" applyFill="1" applyBorder="1" applyAlignment="1">
      <alignment horizontal="center" vertical="center"/>
    </xf>
    <xf numFmtId="2" fontId="0" fillId="0" borderId="67" xfId="0" applyNumberFormat="1" applyFont="1" applyFill="1" applyBorder="1" applyAlignment="1">
      <alignment horizontal="center" vertical="center"/>
    </xf>
    <xf numFmtId="2" fontId="0" fillId="0" borderId="54" xfId="0" applyNumberFormat="1" applyFont="1" applyBorder="1" applyAlignment="1">
      <alignment horizontal="center" vertical="center"/>
    </xf>
    <xf numFmtId="2" fontId="0" fillId="0" borderId="56" xfId="0" applyNumberFormat="1" applyFont="1" applyFill="1" applyBorder="1" applyAlignment="1">
      <alignment horizontal="center" vertical="center"/>
    </xf>
    <xf numFmtId="2" fontId="0" fillId="0" borderId="54" xfId="0" applyNumberFormat="1" applyFont="1" applyFill="1" applyBorder="1" applyAlignment="1">
      <alignment horizontal="center" vertical="center"/>
    </xf>
    <xf numFmtId="2" fontId="0" fillId="0" borderId="56" xfId="0" applyNumberFormat="1" applyFont="1" applyBorder="1" applyAlignment="1">
      <alignment horizontal="center" vertical="center"/>
    </xf>
    <xf numFmtId="2" fontId="2" fillId="0" borderId="39" xfId="0" applyNumberFormat="1" applyFont="1" applyBorder="1" applyAlignment="1">
      <alignment horizontal="center" vertical="center"/>
    </xf>
    <xf numFmtId="2" fontId="0" fillId="0" borderId="67" xfId="0" applyNumberFormat="1" applyFont="1" applyBorder="1" applyAlignment="1">
      <alignment horizontal="center" vertical="center"/>
    </xf>
    <xf numFmtId="0" fontId="8" fillId="0" borderId="63" xfId="0" applyFont="1" applyFill="1" applyBorder="1" applyAlignment="1">
      <alignment horizontal="left" vertical="center" wrapText="1"/>
    </xf>
    <xf numFmtId="2" fontId="0" fillId="0" borderId="61" xfId="0" applyNumberFormat="1" applyFont="1" applyBorder="1" applyAlignment="1">
      <alignment horizontal="center" vertical="center"/>
    </xf>
    <xf numFmtId="0" fontId="8" fillId="0" borderId="59" xfId="0" applyFont="1" applyFill="1" applyBorder="1" applyAlignment="1">
      <alignment horizontal="left" vertical="center" wrapText="1"/>
    </xf>
    <xf numFmtId="2" fontId="0" fillId="0" borderId="57" xfId="0" applyNumberFormat="1" applyFont="1" applyBorder="1" applyAlignment="1">
      <alignment horizontal="center" vertical="center"/>
    </xf>
    <xf numFmtId="2" fontId="12" fillId="0" borderId="16" xfId="0" applyNumberFormat="1" applyFont="1" applyFill="1" applyBorder="1" applyAlignment="1">
      <alignment horizontal="center" vertical="center" wrapText="1"/>
    </xf>
    <xf numFmtId="2" fontId="8" fillId="0" borderId="12" xfId="0" applyNumberFormat="1" applyFont="1" applyFill="1" applyBorder="1" applyAlignment="1">
      <alignment horizontal="center" vertical="center" wrapText="1"/>
    </xf>
    <xf numFmtId="2" fontId="12" fillId="0" borderId="25" xfId="0" applyNumberFormat="1" applyFont="1" applyFill="1" applyBorder="1" applyAlignment="1">
      <alignment horizontal="center" vertical="center" wrapText="1"/>
    </xf>
    <xf numFmtId="2" fontId="12" fillId="0" borderId="55" xfId="0" applyNumberFormat="1" applyFont="1" applyFill="1" applyBorder="1" applyAlignment="1">
      <alignment horizontal="center" vertical="center" wrapText="1"/>
    </xf>
    <xf numFmtId="2" fontId="8" fillId="0" borderId="65" xfId="0" applyNumberFormat="1" applyFont="1" applyFill="1" applyBorder="1" applyAlignment="1">
      <alignment horizontal="center" vertical="center" wrapText="1"/>
    </xf>
    <xf numFmtId="2" fontId="8" fillId="0" borderId="39" xfId="0" applyNumberFormat="1" applyFont="1" applyFill="1" applyBorder="1" applyAlignment="1">
      <alignment horizontal="center" vertical="center" wrapText="1"/>
    </xf>
    <xf numFmtId="2" fontId="8" fillId="0" borderId="63" xfId="0" applyNumberFormat="1" applyFont="1" applyFill="1" applyBorder="1" applyAlignment="1">
      <alignment horizontal="center" vertical="center" wrapText="1"/>
    </xf>
    <xf numFmtId="2" fontId="12" fillId="0" borderId="39" xfId="0" applyNumberFormat="1" applyFont="1" applyFill="1" applyBorder="1" applyAlignment="1">
      <alignment horizontal="center" vertical="center" wrapText="1"/>
    </xf>
    <xf numFmtId="2" fontId="8" fillId="0" borderId="59" xfId="0" applyNumberFormat="1" applyFont="1" applyFill="1" applyBorder="1" applyAlignment="1">
      <alignment horizontal="center" vertical="center" wrapText="1"/>
    </xf>
    <xf numFmtId="2" fontId="2" fillId="0" borderId="6" xfId="0" applyNumberFormat="1" applyFont="1" applyBorder="1" applyAlignment="1">
      <alignment horizontal="center" vertical="center" wrapText="1"/>
    </xf>
    <xf numFmtId="2" fontId="12" fillId="0" borderId="16" xfId="0" applyNumberFormat="1" applyFont="1" applyFill="1" applyBorder="1" applyAlignment="1">
      <alignment horizontal="center" vertical="center"/>
    </xf>
    <xf numFmtId="2" fontId="12" fillId="0" borderId="16" xfId="1" applyNumberFormat="1" applyFont="1" applyFill="1" applyBorder="1" applyAlignment="1">
      <alignment horizontal="center" vertical="center"/>
    </xf>
    <xf numFmtId="2" fontId="8" fillId="0" borderId="46" xfId="0" applyNumberFormat="1" applyFont="1" applyFill="1" applyBorder="1" applyAlignment="1">
      <alignment horizontal="center" vertical="center" wrapText="1"/>
    </xf>
    <xf numFmtId="2" fontId="12" fillId="0" borderId="25" xfId="0" applyNumberFormat="1" applyFont="1" applyFill="1" applyBorder="1" applyAlignment="1">
      <alignment horizontal="center" vertical="center"/>
    </xf>
    <xf numFmtId="2" fontId="12" fillId="0" borderId="25" xfId="1" applyNumberFormat="1" applyFont="1" applyFill="1" applyBorder="1" applyAlignment="1">
      <alignment horizontal="center" vertical="center"/>
    </xf>
    <xf numFmtId="2" fontId="12" fillId="0" borderId="55" xfId="0" applyNumberFormat="1" applyFont="1" applyFill="1" applyBorder="1" applyAlignment="1">
      <alignment horizontal="center" vertical="center"/>
    </xf>
    <xf numFmtId="2" fontId="12" fillId="0" borderId="55" xfId="1" applyNumberFormat="1" applyFont="1" applyFill="1" applyBorder="1" applyAlignment="1">
      <alignment horizontal="center" vertical="center"/>
    </xf>
    <xf numFmtId="2" fontId="8" fillId="0" borderId="65" xfId="0" applyNumberFormat="1" applyFont="1" applyFill="1" applyBorder="1" applyAlignment="1">
      <alignment horizontal="center" vertical="center"/>
    </xf>
    <xf numFmtId="2" fontId="8" fillId="0" borderId="65" xfId="1" applyNumberFormat="1" applyFont="1" applyFill="1" applyBorder="1" applyAlignment="1">
      <alignment horizontal="center" vertical="center"/>
    </xf>
    <xf numFmtId="2" fontId="8" fillId="0" borderId="51" xfId="0" applyNumberFormat="1" applyFont="1" applyFill="1" applyBorder="1" applyAlignment="1">
      <alignment horizontal="center" vertical="center" wrapText="1"/>
    </xf>
    <xf numFmtId="2" fontId="8" fillId="0" borderId="64" xfId="0" applyNumberFormat="1" applyFont="1" applyFill="1" applyBorder="1" applyAlignment="1">
      <alignment horizontal="center" vertical="center" wrapText="1"/>
    </xf>
    <xf numFmtId="2" fontId="12" fillId="0" borderId="39" xfId="0" applyNumberFormat="1" applyFont="1" applyFill="1" applyBorder="1" applyAlignment="1">
      <alignment horizontal="center" vertical="center"/>
    </xf>
    <xf numFmtId="2" fontId="12" fillId="0" borderId="39" xfId="1" applyNumberFormat="1" applyFont="1" applyFill="1" applyBorder="1" applyAlignment="1">
      <alignment horizontal="center" vertical="center"/>
    </xf>
    <xf numFmtId="2" fontId="8" fillId="0" borderId="59" xfId="1" applyNumberFormat="1" applyFont="1" applyFill="1" applyBorder="1" applyAlignment="1">
      <alignment horizontal="center" vertical="center"/>
    </xf>
    <xf numFmtId="2" fontId="0" fillId="0" borderId="26" xfId="0" applyNumberFormat="1" applyFont="1" applyBorder="1" applyAlignment="1">
      <alignment horizontal="center" vertical="center"/>
    </xf>
    <xf numFmtId="2" fontId="0" fillId="0" borderId="27" xfId="0" applyNumberFormat="1" applyFont="1" applyBorder="1" applyAlignment="1">
      <alignment horizontal="center" vertical="center"/>
    </xf>
    <xf numFmtId="2" fontId="0" fillId="0" borderId="14" xfId="0" applyNumberFormat="1" applyFont="1" applyBorder="1" applyAlignment="1">
      <alignment horizontal="center" vertical="center"/>
    </xf>
    <xf numFmtId="2" fontId="8" fillId="0" borderId="63" xfId="1" applyNumberFormat="1" applyFont="1" applyFill="1" applyBorder="1" applyAlignment="1">
      <alignment horizontal="center" vertical="center"/>
    </xf>
    <xf numFmtId="2" fontId="8" fillId="0" borderId="51" xfId="1" applyNumberFormat="1" applyFont="1" applyFill="1" applyBorder="1" applyAlignment="1">
      <alignment horizontal="center" vertical="center"/>
    </xf>
    <xf numFmtId="2" fontId="8" fillId="0" borderId="59" xfId="0" applyNumberFormat="1" applyFont="1" applyFill="1" applyBorder="1" applyAlignment="1">
      <alignment horizontal="center" vertical="center"/>
    </xf>
    <xf numFmtId="2" fontId="8" fillId="0" borderId="60" xfId="1" applyNumberFormat="1" applyFont="1" applyFill="1" applyBorder="1" applyAlignment="1">
      <alignment horizontal="center" vertical="center"/>
    </xf>
    <xf numFmtId="2" fontId="0" fillId="0" borderId="58" xfId="0" applyNumberFormat="1" applyFont="1" applyBorder="1" applyAlignment="1">
      <alignment horizontal="center" vertical="center"/>
    </xf>
    <xf numFmtId="2" fontId="8" fillId="0" borderId="39" xfId="0" applyNumberFormat="1" applyFont="1" applyFill="1" applyBorder="1" applyAlignment="1">
      <alignment horizontal="center" vertical="center"/>
    </xf>
    <xf numFmtId="2" fontId="8" fillId="0" borderId="69" xfId="0" applyNumberFormat="1" applyFont="1" applyFill="1" applyBorder="1" applyAlignment="1">
      <alignment horizontal="center" vertical="center" wrapText="1"/>
    </xf>
    <xf numFmtId="2" fontId="8" fillId="0" borderId="69" xfId="0" applyNumberFormat="1" applyFont="1" applyFill="1" applyBorder="1" applyAlignment="1">
      <alignment horizontal="center" vertical="center"/>
    </xf>
    <xf numFmtId="2" fontId="0" fillId="0" borderId="70" xfId="0" applyNumberFormat="1" applyFont="1" applyBorder="1" applyAlignment="1">
      <alignment horizontal="center" vertical="center"/>
    </xf>
    <xf numFmtId="0" fontId="8" fillId="0" borderId="71" xfId="0" applyFont="1" applyFill="1" applyBorder="1" applyAlignment="1">
      <alignment horizontal="left" vertical="center" wrapText="1"/>
    </xf>
    <xf numFmtId="2" fontId="8" fillId="0" borderId="63" xfId="0" applyNumberFormat="1" applyFont="1" applyFill="1" applyBorder="1" applyAlignment="1">
      <alignment horizontal="center" vertical="center"/>
    </xf>
    <xf numFmtId="2" fontId="0" fillId="0" borderId="63" xfId="0" applyNumberFormat="1" applyFont="1" applyBorder="1" applyAlignment="1">
      <alignment horizontal="center" vertical="center"/>
    </xf>
    <xf numFmtId="2" fontId="0" fillId="7" borderId="32" xfId="0" applyNumberFormat="1" applyFont="1" applyFill="1" applyBorder="1" applyAlignment="1">
      <alignment horizontal="center" vertical="center"/>
    </xf>
    <xf numFmtId="2" fontId="0" fillId="7" borderId="68" xfId="0" applyNumberFormat="1" applyFont="1" applyFill="1" applyBorder="1" applyAlignment="1">
      <alignment horizontal="center" vertical="center"/>
    </xf>
    <xf numFmtId="2" fontId="2" fillId="7" borderId="6" xfId="0" applyNumberFormat="1" applyFont="1" applyFill="1" applyBorder="1" applyAlignment="1">
      <alignment horizontal="center" vertical="center"/>
    </xf>
    <xf numFmtId="2" fontId="2" fillId="7" borderId="37" xfId="0" applyNumberFormat="1" applyFont="1" applyFill="1" applyBorder="1" applyAlignment="1">
      <alignment horizontal="center" vertical="center"/>
    </xf>
    <xf numFmtId="0" fontId="0" fillId="0" borderId="0" xfId="0" applyFont="1" applyBorder="1"/>
    <xf numFmtId="2" fontId="8" fillId="0" borderId="72" xfId="1" applyNumberFormat="1" applyFont="1" applyFill="1" applyBorder="1" applyAlignment="1">
      <alignment horizontal="center" vertical="center"/>
    </xf>
    <xf numFmtId="2" fontId="0" fillId="0" borderId="71" xfId="0" applyNumberFormat="1" applyFont="1" applyBorder="1" applyAlignment="1">
      <alignment horizontal="center" vertical="center"/>
    </xf>
    <xf numFmtId="0" fontId="2" fillId="0" borderId="0" xfId="0" quotePrefix="1" applyFont="1"/>
    <xf numFmtId="49" fontId="0" fillId="0" borderId="0" xfId="0" applyNumberFormat="1" applyFont="1" applyBorder="1" applyAlignment="1">
      <alignment horizontal="center" vertical="center"/>
    </xf>
    <xf numFmtId="49" fontId="2" fillId="0" borderId="38" xfId="0" applyNumberFormat="1" applyFont="1" applyBorder="1" applyAlignment="1">
      <alignment horizontal="center" vertical="center"/>
    </xf>
    <xf numFmtId="49" fontId="0" fillId="0" borderId="73" xfId="0" applyNumberFormat="1" applyFont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4" fontId="8" fillId="0" borderId="12" xfId="1" applyNumberFormat="1" applyFont="1" applyFill="1" applyBorder="1" applyAlignment="1">
      <alignment horizontal="center" vertical="center"/>
    </xf>
    <xf numFmtId="164" fontId="0" fillId="0" borderId="12" xfId="0" applyNumberFormat="1" applyFont="1" applyFill="1" applyBorder="1" applyAlignment="1">
      <alignment horizontal="center" vertical="center"/>
    </xf>
    <xf numFmtId="0" fontId="0" fillId="0" borderId="65" xfId="0" applyBorder="1" applyAlignment="1">
      <alignment wrapText="1"/>
    </xf>
    <xf numFmtId="49" fontId="2" fillId="7" borderId="41" xfId="0" applyNumberFormat="1" applyFont="1" applyFill="1" applyBorder="1" applyAlignment="1">
      <alignment horizontal="center" vertical="center"/>
    </xf>
    <xf numFmtId="2" fontId="0" fillId="7" borderId="42" xfId="0" applyNumberFormat="1" applyFont="1" applyFill="1" applyBorder="1" applyAlignment="1">
      <alignment horizontal="center" vertical="center"/>
    </xf>
    <xf numFmtId="167" fontId="0" fillId="0" borderId="0" xfId="0" applyNumberFormat="1" applyBorder="1" applyAlignment="1">
      <alignment horizontal="center" vertical="center"/>
    </xf>
    <xf numFmtId="167" fontId="3" fillId="3" borderId="0" xfId="0" applyNumberFormat="1" applyFont="1" applyFill="1" applyBorder="1" applyAlignment="1">
      <alignment horizontal="center" vertical="center" wrapText="1"/>
    </xf>
    <xf numFmtId="167" fontId="2" fillId="0" borderId="6" xfId="0" applyNumberFormat="1" applyFont="1" applyBorder="1" applyAlignment="1">
      <alignment horizontal="center" vertical="center" wrapText="1"/>
    </xf>
    <xf numFmtId="167" fontId="2" fillId="7" borderId="74" xfId="0" applyNumberFormat="1" applyFont="1" applyFill="1" applyBorder="1" applyAlignment="1">
      <alignment horizontal="center" vertical="center"/>
    </xf>
    <xf numFmtId="167" fontId="0" fillId="0" borderId="67" xfId="0" applyNumberFormat="1" applyFont="1" applyBorder="1" applyAlignment="1">
      <alignment horizontal="center" vertical="center"/>
    </xf>
    <xf numFmtId="167" fontId="0" fillId="0" borderId="61" xfId="0" applyNumberFormat="1" applyFont="1" applyBorder="1" applyAlignment="1">
      <alignment horizontal="center" vertical="center"/>
    </xf>
    <xf numFmtId="167" fontId="0" fillId="0" borderId="26" xfId="0" applyNumberFormat="1" applyFont="1" applyBorder="1" applyAlignment="1">
      <alignment horizontal="center" vertical="center"/>
    </xf>
    <xf numFmtId="167" fontId="0" fillId="0" borderId="27" xfId="0" applyNumberFormat="1" applyFont="1" applyBorder="1" applyAlignment="1">
      <alignment horizontal="center" vertical="center"/>
    </xf>
    <xf numFmtId="167" fontId="0" fillId="0" borderId="14" xfId="0" applyNumberFormat="1" applyFont="1" applyBorder="1" applyAlignment="1">
      <alignment horizontal="center" vertical="center"/>
    </xf>
    <xf numFmtId="167" fontId="0" fillId="0" borderId="0" xfId="0" applyNumberFormat="1" applyFont="1" applyBorder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2" fontId="12" fillId="2" borderId="25" xfId="0" applyNumberFormat="1" applyFont="1" applyFill="1" applyBorder="1" applyAlignment="1">
      <alignment horizontal="center" vertical="center" wrapText="1"/>
    </xf>
    <xf numFmtId="2" fontId="12" fillId="2" borderId="25" xfId="0" applyNumberFormat="1" applyFont="1" applyFill="1" applyBorder="1" applyAlignment="1">
      <alignment horizontal="center" vertical="center"/>
    </xf>
    <xf numFmtId="2" fontId="12" fillId="2" borderId="25" xfId="1" applyNumberFormat="1" applyFont="1" applyFill="1" applyBorder="1" applyAlignment="1">
      <alignment horizontal="center" vertical="center"/>
    </xf>
    <xf numFmtId="2" fontId="2" fillId="2" borderId="25" xfId="0" applyNumberFormat="1" applyFont="1" applyFill="1" applyBorder="1" applyAlignment="1">
      <alignment horizontal="center" vertical="center"/>
    </xf>
    <xf numFmtId="167" fontId="2" fillId="2" borderId="37" xfId="0" applyNumberFormat="1" applyFont="1" applyFill="1" applyBorder="1" applyAlignment="1">
      <alignment horizontal="center" vertical="center"/>
    </xf>
    <xf numFmtId="0" fontId="8" fillId="0" borderId="77" xfId="0" applyFont="1" applyFill="1" applyBorder="1" applyAlignment="1">
      <alignment horizontal="left" vertical="center" wrapText="1"/>
    </xf>
    <xf numFmtId="2" fontId="8" fillId="0" borderId="76" xfId="0" applyNumberFormat="1" applyFont="1" applyFill="1" applyBorder="1" applyAlignment="1">
      <alignment horizontal="center" vertical="center" wrapText="1"/>
    </xf>
    <xf numFmtId="2" fontId="8" fillId="0" borderId="76" xfId="0" applyNumberFormat="1" applyFont="1" applyFill="1" applyBorder="1" applyAlignment="1">
      <alignment horizontal="center" vertical="center"/>
    </xf>
    <xf numFmtId="2" fontId="8" fillId="0" borderId="76" xfId="1" applyNumberFormat="1" applyFont="1" applyFill="1" applyBorder="1" applyAlignment="1">
      <alignment horizontal="center" vertical="center"/>
    </xf>
    <xf numFmtId="167" fontId="0" fillId="0" borderId="78" xfId="0" applyNumberFormat="1" applyFont="1" applyBorder="1" applyAlignment="1">
      <alignment horizontal="center" vertical="center"/>
    </xf>
    <xf numFmtId="49" fontId="2" fillId="2" borderId="52" xfId="0" applyNumberFormat="1" applyFont="1" applyFill="1" applyBorder="1" applyAlignment="1">
      <alignment horizontal="center" vertical="center"/>
    </xf>
    <xf numFmtId="49" fontId="2" fillId="2" borderId="53" xfId="0" applyNumberFormat="1" applyFont="1" applyFill="1" applyBorder="1" applyAlignment="1">
      <alignment horizontal="center" vertical="center"/>
    </xf>
    <xf numFmtId="0" fontId="12" fillId="2" borderId="25" xfId="0" applyFont="1" applyFill="1" applyBorder="1" applyAlignment="1">
      <alignment horizontal="center" vertical="center" wrapText="1"/>
    </xf>
    <xf numFmtId="0" fontId="12" fillId="6" borderId="0" xfId="0" applyFont="1" applyFill="1" applyAlignment="1">
      <alignment horizontal="center"/>
    </xf>
    <xf numFmtId="49" fontId="0" fillId="0" borderId="31" xfId="0" applyNumberFormat="1" applyFont="1" applyBorder="1" applyAlignment="1">
      <alignment horizontal="center" vertical="center"/>
    </xf>
    <xf numFmtId="49" fontId="0" fillId="0" borderId="8" xfId="0" applyNumberFormat="1" applyFont="1" applyBorder="1" applyAlignment="1">
      <alignment horizontal="center" vertical="center"/>
    </xf>
    <xf numFmtId="49" fontId="0" fillId="0" borderId="76" xfId="0" applyNumberFormat="1" applyFont="1" applyFill="1" applyBorder="1" applyAlignment="1">
      <alignment horizontal="center" vertical="center"/>
    </xf>
    <xf numFmtId="2" fontId="0" fillId="0" borderId="76" xfId="0" applyNumberFormat="1" applyFont="1" applyBorder="1" applyAlignment="1">
      <alignment horizontal="center" vertical="center"/>
    </xf>
    <xf numFmtId="2" fontId="8" fillId="0" borderId="55" xfId="0" applyNumberFormat="1" applyFont="1" applyFill="1" applyBorder="1" applyAlignment="1">
      <alignment horizontal="center" vertical="center" wrapText="1"/>
    </xf>
    <xf numFmtId="2" fontId="8" fillId="0" borderId="55" xfId="0" applyNumberFormat="1" applyFont="1" applyFill="1" applyBorder="1" applyAlignment="1">
      <alignment horizontal="center" vertical="center"/>
    </xf>
    <xf numFmtId="0" fontId="0" fillId="0" borderId="0" xfId="0" quotePrefix="1"/>
    <xf numFmtId="168" fontId="8" fillId="0" borderId="65" xfId="0" applyNumberFormat="1" applyFont="1" applyFill="1" applyBorder="1" applyAlignment="1">
      <alignment horizontal="center" vertical="center"/>
    </xf>
    <xf numFmtId="169" fontId="8" fillId="0" borderId="65" xfId="0" applyNumberFormat="1" applyFont="1" applyFill="1" applyBorder="1" applyAlignment="1">
      <alignment horizontal="center" vertical="center"/>
    </xf>
    <xf numFmtId="49" fontId="0" fillId="0" borderId="65" xfId="0" applyNumberFormat="1" applyFont="1" applyFill="1" applyBorder="1" applyAlignment="1">
      <alignment horizontal="center" vertical="center"/>
    </xf>
    <xf numFmtId="49" fontId="0" fillId="0" borderId="0" xfId="0" applyNumberFormat="1" applyFont="1" applyBorder="1" applyAlignment="1">
      <alignment vertical="center" wrapText="1"/>
    </xf>
    <xf numFmtId="49" fontId="0" fillId="0" borderId="65" xfId="0" applyNumberFormat="1" applyFont="1" applyBorder="1" applyAlignment="1">
      <alignment vertical="center" wrapText="1"/>
    </xf>
    <xf numFmtId="49" fontId="2" fillId="0" borderId="79" xfId="0" applyNumberFormat="1" applyFont="1" applyFill="1" applyBorder="1" applyAlignment="1">
      <alignment horizontal="center" vertical="center"/>
    </xf>
    <xf numFmtId="49" fontId="2" fillId="0" borderId="80" xfId="0" applyNumberFormat="1" applyFont="1" applyFill="1" applyBorder="1" applyAlignment="1">
      <alignment horizontal="center" vertical="center"/>
    </xf>
    <xf numFmtId="0" fontId="0" fillId="0" borderId="65" xfId="0" applyBorder="1" applyAlignment="1">
      <alignment vertical="center" wrapText="1"/>
    </xf>
    <xf numFmtId="49" fontId="0" fillId="0" borderId="79" xfId="0" applyNumberFormat="1" applyFont="1" applyFill="1" applyBorder="1" applyAlignment="1">
      <alignment horizontal="center" vertical="center"/>
    </xf>
    <xf numFmtId="49" fontId="0" fillId="0" borderId="80" xfId="0" applyNumberFormat="1" applyFont="1" applyFill="1" applyBorder="1" applyAlignment="1">
      <alignment horizontal="center" vertical="center"/>
    </xf>
    <xf numFmtId="168" fontId="8" fillId="0" borderId="76" xfId="0" applyNumberFormat="1" applyFont="1" applyFill="1" applyBorder="1" applyAlignment="1">
      <alignment horizontal="center" vertical="center"/>
    </xf>
    <xf numFmtId="168" fontId="0" fillId="0" borderId="65" xfId="0" applyNumberFormat="1" applyFont="1" applyBorder="1" applyAlignment="1">
      <alignment horizontal="center" vertical="center"/>
    </xf>
    <xf numFmtId="168" fontId="0" fillId="0" borderId="76" xfId="0" applyNumberFormat="1" applyFont="1" applyBorder="1" applyAlignment="1">
      <alignment horizontal="center" vertical="center"/>
    </xf>
    <xf numFmtId="49" fontId="0" fillId="0" borderId="0" xfId="0" applyNumberFormat="1" applyFont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  <xf numFmtId="49" fontId="2" fillId="0" borderId="11" xfId="0" applyNumberFormat="1" applyFont="1" applyFill="1" applyBorder="1" applyAlignment="1">
      <alignment horizontal="center" vertical="center"/>
    </xf>
    <xf numFmtId="49" fontId="0" fillId="0" borderId="46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center" vertical="center"/>
    </xf>
    <xf numFmtId="4" fontId="8" fillId="0" borderId="2" xfId="1" applyNumberFormat="1" applyFont="1" applyFill="1" applyBorder="1" applyAlignment="1">
      <alignment horizontal="center" vertical="center"/>
    </xf>
    <xf numFmtId="164" fontId="0" fillId="0" borderId="2" xfId="0" applyNumberFormat="1" applyFill="1" applyBorder="1" applyAlignment="1">
      <alignment horizontal="center" vertical="center"/>
    </xf>
    <xf numFmtId="164" fontId="0" fillId="0" borderId="3" xfId="0" applyNumberFormat="1" applyFill="1" applyBorder="1" applyAlignment="1">
      <alignment horizontal="center" vertical="center"/>
    </xf>
    <xf numFmtId="2" fontId="0" fillId="7" borderId="6" xfId="0" applyNumberFormat="1" applyFont="1" applyFill="1" applyBorder="1" applyAlignment="1">
      <alignment horizontal="center" vertical="center"/>
    </xf>
    <xf numFmtId="166" fontId="0" fillId="0" borderId="87" xfId="0" applyNumberFormat="1" applyBorder="1" applyAlignment="1">
      <alignment horizontal="left" vertical="center"/>
    </xf>
    <xf numFmtId="0" fontId="4" fillId="0" borderId="4" xfId="0" applyFont="1" applyBorder="1" applyAlignment="1">
      <alignment horizontal="right"/>
    </xf>
    <xf numFmtId="0" fontId="4" fillId="0" borderId="38" xfId="0" applyFont="1" applyBorder="1" applyAlignment="1">
      <alignment horizontal="right"/>
    </xf>
    <xf numFmtId="49" fontId="0" fillId="0" borderId="81" xfId="0" applyNumberFormat="1" applyFont="1" applyFill="1" applyBorder="1" applyAlignment="1">
      <alignment horizontal="center" vertical="center"/>
    </xf>
    <xf numFmtId="49" fontId="0" fillId="0" borderId="63" xfId="0" applyNumberFormat="1" applyFont="1" applyFill="1" applyBorder="1" applyAlignment="1">
      <alignment horizontal="center" vertical="center"/>
    </xf>
    <xf numFmtId="49" fontId="2" fillId="0" borderId="81" xfId="0" applyNumberFormat="1" applyFont="1" applyFill="1" applyBorder="1" applyAlignment="1">
      <alignment horizontal="center" vertical="center"/>
    </xf>
    <xf numFmtId="49" fontId="0" fillId="0" borderId="63" xfId="0" applyNumberFormat="1" applyFont="1" applyBorder="1" applyAlignment="1">
      <alignment vertical="center" wrapText="1"/>
    </xf>
    <xf numFmtId="169" fontId="8" fillId="0" borderId="63" xfId="0" applyNumberFormat="1" applyFont="1" applyFill="1" applyBorder="1" applyAlignment="1">
      <alignment horizontal="center" vertical="center"/>
    </xf>
    <xf numFmtId="168" fontId="0" fillId="0" borderId="63" xfId="0" applyNumberFormat="1" applyFont="1" applyBorder="1" applyAlignment="1">
      <alignment horizontal="center" vertical="center"/>
    </xf>
    <xf numFmtId="0" fontId="3" fillId="3" borderId="10" xfId="0" applyFont="1" applyFill="1" applyBorder="1" applyAlignment="1">
      <alignment vertical="center" wrapText="1"/>
    </xf>
    <xf numFmtId="0" fontId="3" fillId="3" borderId="26" xfId="0" applyFont="1" applyFill="1" applyBorder="1" applyAlignment="1">
      <alignment vertical="center" wrapText="1"/>
    </xf>
    <xf numFmtId="0" fontId="3" fillId="3" borderId="27" xfId="0" applyFont="1" applyFill="1" applyBorder="1" applyAlignment="1">
      <alignment vertical="center" wrapText="1"/>
    </xf>
    <xf numFmtId="0" fontId="19" fillId="3" borderId="27" xfId="0" applyFont="1" applyFill="1" applyBorder="1" applyAlignment="1">
      <alignment vertical="center" wrapText="1"/>
    </xf>
    <xf numFmtId="0" fontId="16" fillId="3" borderId="27" xfId="0" applyFont="1" applyFill="1" applyBorder="1" applyAlignment="1">
      <alignment vertical="center" wrapText="1"/>
    </xf>
    <xf numFmtId="0" fontId="3" fillId="3" borderId="13" xfId="0" applyFont="1" applyFill="1" applyBorder="1" applyAlignment="1">
      <alignment vertical="center" wrapText="1"/>
    </xf>
    <xf numFmtId="0" fontId="3" fillId="3" borderId="14" xfId="0" applyFont="1" applyFill="1" applyBorder="1" applyAlignment="1">
      <alignment vertical="center" wrapText="1"/>
    </xf>
    <xf numFmtId="0" fontId="3" fillId="3" borderId="8" xfId="0" applyFont="1" applyFill="1" applyBorder="1" applyAlignment="1">
      <alignment vertical="center" wrapText="1"/>
    </xf>
    <xf numFmtId="2" fontId="3" fillId="3" borderId="8" xfId="0" applyNumberFormat="1" applyFont="1" applyFill="1" applyBorder="1" applyAlignment="1">
      <alignment horizontal="center" vertical="center" wrapText="1"/>
    </xf>
    <xf numFmtId="0" fontId="16" fillId="3" borderId="34" xfId="0" applyFont="1" applyFill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49" fontId="2" fillId="0" borderId="41" xfId="0" applyNumberFormat="1" applyFont="1" applyFill="1" applyBorder="1" applyAlignment="1">
      <alignment horizontal="center" vertical="center"/>
    </xf>
    <xf numFmtId="49" fontId="0" fillId="0" borderId="29" xfId="0" applyNumberFormat="1" applyFont="1" applyBorder="1" applyAlignment="1">
      <alignment horizontal="center" vertical="center"/>
    </xf>
    <xf numFmtId="49" fontId="0" fillId="0" borderId="82" xfId="0" applyNumberFormat="1" applyFont="1" applyBorder="1" applyAlignment="1">
      <alignment horizontal="center" vertical="center"/>
    </xf>
    <xf numFmtId="0" fontId="8" fillId="0" borderId="42" xfId="0" applyFont="1" applyFill="1" applyBorder="1" applyAlignment="1">
      <alignment horizontal="left" vertical="center" wrapText="1"/>
    </xf>
    <xf numFmtId="0" fontId="8" fillId="0" borderId="42" xfId="0" applyFont="1" applyFill="1" applyBorder="1" applyAlignment="1">
      <alignment horizontal="center" vertical="center"/>
    </xf>
    <xf numFmtId="4" fontId="8" fillId="0" borderId="42" xfId="1" applyNumberFormat="1" applyFont="1" applyFill="1" applyBorder="1" applyAlignment="1">
      <alignment horizontal="center" vertical="center"/>
    </xf>
    <xf numFmtId="164" fontId="0" fillId="0" borderId="42" xfId="0" applyNumberFormat="1" applyFont="1" applyFill="1" applyBorder="1" applyAlignment="1">
      <alignment horizontal="center" vertical="center"/>
    </xf>
    <xf numFmtId="164" fontId="0" fillId="0" borderId="74" xfId="0" applyNumberFormat="1" applyFont="1" applyFill="1" applyBorder="1" applyAlignment="1">
      <alignment horizontal="center" vertical="center"/>
    </xf>
    <xf numFmtId="49" fontId="0" fillId="0" borderId="43" xfId="0" applyNumberFormat="1" applyFont="1" applyBorder="1" applyAlignment="1">
      <alignment horizontal="center" vertical="center"/>
    </xf>
    <xf numFmtId="0" fontId="8" fillId="0" borderId="82" xfId="0" applyFont="1" applyFill="1" applyBorder="1" applyAlignment="1">
      <alignment horizontal="left" vertical="center" wrapText="1"/>
    </xf>
    <xf numFmtId="0" fontId="8" fillId="0" borderId="82" xfId="0" applyFont="1" applyFill="1" applyBorder="1" applyAlignment="1">
      <alignment horizontal="center" vertical="center"/>
    </xf>
    <xf numFmtId="4" fontId="8" fillId="0" borderId="82" xfId="1" applyNumberFormat="1" applyFont="1" applyFill="1" applyBorder="1" applyAlignment="1">
      <alignment horizontal="center" vertical="center"/>
    </xf>
    <xf numFmtId="164" fontId="0" fillId="0" borderId="82" xfId="0" applyNumberFormat="1" applyFont="1" applyFill="1" applyBorder="1" applyAlignment="1">
      <alignment horizontal="center" vertical="center"/>
    </xf>
    <xf numFmtId="49" fontId="2" fillId="0" borderId="41" xfId="0" applyNumberFormat="1" applyFont="1" applyBorder="1" applyAlignment="1">
      <alignment horizontal="center" vertical="center"/>
    </xf>
    <xf numFmtId="164" fontId="0" fillId="0" borderId="82" xfId="0" applyNumberFormat="1" applyBorder="1" applyAlignment="1">
      <alignment horizontal="center" vertical="center"/>
    </xf>
    <xf numFmtId="164" fontId="0" fillId="0" borderId="74" xfId="0" applyNumberFormat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49" fontId="2" fillId="0" borderId="28" xfId="0" applyNumberFormat="1" applyFont="1" applyFill="1" applyBorder="1" applyAlignment="1">
      <alignment horizontal="center" vertical="center"/>
    </xf>
    <xf numFmtId="49" fontId="0" fillId="0" borderId="42" xfId="0" applyNumberFormat="1" applyFont="1" applyBorder="1" applyAlignment="1">
      <alignment horizontal="center" vertical="center"/>
    </xf>
    <xf numFmtId="49" fontId="0" fillId="0" borderId="0" xfId="0" applyNumberFormat="1" applyFont="1" applyBorder="1" applyAlignment="1">
      <alignment horizontal="center" vertical="center"/>
    </xf>
    <xf numFmtId="0" fontId="10" fillId="2" borderId="8" xfId="0" applyFont="1" applyFill="1" applyBorder="1" applyAlignment="1">
      <alignment horizontal="right" vertical="center"/>
    </xf>
    <xf numFmtId="0" fontId="23" fillId="0" borderId="0" xfId="7" applyFont="1" applyProtection="1">
      <protection hidden="1"/>
    </xf>
    <xf numFmtId="0" fontId="24" fillId="0" borderId="0" xfId="7" applyFont="1" applyProtection="1">
      <protection hidden="1"/>
    </xf>
    <xf numFmtId="0" fontId="24" fillId="0" borderId="0" xfId="7" applyFont="1" applyAlignment="1" applyProtection="1">
      <alignment horizontal="left"/>
      <protection hidden="1"/>
    </xf>
    <xf numFmtId="0" fontId="25" fillId="0" borderId="0" xfId="7" applyFont="1" applyAlignment="1" applyProtection="1">
      <alignment horizontal="center"/>
      <protection hidden="1"/>
    </xf>
    <xf numFmtId="0" fontId="26" fillId="0" borderId="0" xfId="7" applyFont="1" applyProtection="1">
      <protection hidden="1"/>
    </xf>
    <xf numFmtId="0" fontId="26" fillId="0" borderId="0" xfId="7" applyFont="1" applyAlignment="1" applyProtection="1">
      <alignment horizontal="left"/>
      <protection hidden="1"/>
    </xf>
    <xf numFmtId="0" fontId="27" fillId="0" borderId="0" xfId="7" applyFont="1" applyAlignment="1" applyProtection="1">
      <alignment horizontal="right" vertical="center"/>
      <protection hidden="1"/>
    </xf>
    <xf numFmtId="0" fontId="25" fillId="0" borderId="0" xfId="7" applyFont="1" applyProtection="1">
      <protection hidden="1"/>
    </xf>
    <xf numFmtId="0" fontId="26" fillId="0" borderId="0" xfId="7" applyFont="1" applyAlignment="1" applyProtection="1">
      <alignment horizontal="right" vertical="center"/>
      <protection hidden="1"/>
    </xf>
    <xf numFmtId="10" fontId="25" fillId="0" borderId="0" xfId="7" applyNumberFormat="1" applyFont="1" applyAlignment="1" applyProtection="1">
      <alignment horizontal="left" vertical="center"/>
      <protection hidden="1"/>
    </xf>
    <xf numFmtId="0" fontId="25" fillId="0" borderId="0" xfId="7" applyFont="1" applyAlignment="1" applyProtection="1">
      <alignment horizontal="center" wrapText="1"/>
      <protection hidden="1"/>
    </xf>
    <xf numFmtId="0" fontId="25" fillId="0" borderId="0" xfId="7" applyFont="1" applyAlignment="1" applyProtection="1">
      <alignment wrapText="1"/>
      <protection hidden="1"/>
    </xf>
    <xf numFmtId="0" fontId="30" fillId="0" borderId="0" xfId="11" applyFont="1" applyProtection="1">
      <protection hidden="1"/>
    </xf>
    <xf numFmtId="0" fontId="31" fillId="0" borderId="0" xfId="11" applyFont="1" applyProtection="1">
      <protection hidden="1"/>
    </xf>
    <xf numFmtId="0" fontId="32" fillId="0" borderId="0" xfId="11" applyFont="1" applyProtection="1">
      <protection hidden="1"/>
    </xf>
    <xf numFmtId="0" fontId="29" fillId="0" borderId="0" xfId="11" applyFont="1" applyAlignment="1" applyProtection="1">
      <alignment horizontal="center"/>
      <protection hidden="1"/>
    </xf>
    <xf numFmtId="0" fontId="29" fillId="0" borderId="0" xfId="11" applyFont="1" applyProtection="1">
      <protection hidden="1"/>
    </xf>
    <xf numFmtId="0" fontId="30" fillId="9" borderId="0" xfId="11" applyFont="1" applyFill="1" applyProtection="1">
      <protection hidden="1"/>
    </xf>
    <xf numFmtId="0" fontId="32" fillId="0" borderId="0" xfId="11" applyFont="1" applyAlignment="1" applyProtection="1">
      <alignment horizontal="center"/>
      <protection hidden="1"/>
    </xf>
    <xf numFmtId="0" fontId="30" fillId="0" borderId="0" xfId="11" applyFont="1" applyAlignment="1" applyProtection="1">
      <alignment horizontal="center"/>
      <protection hidden="1"/>
    </xf>
    <xf numFmtId="0" fontId="30" fillId="0" borderId="0" xfId="11" applyFont="1" applyAlignment="1" applyProtection="1">
      <alignment horizontal="right"/>
      <protection hidden="1"/>
    </xf>
    <xf numFmtId="0" fontId="30" fillId="0" borderId="91" xfId="11" applyFont="1" applyBorder="1" applyAlignment="1" applyProtection="1">
      <alignment horizontal="justify" vertical="top" wrapText="1"/>
      <protection hidden="1"/>
    </xf>
    <xf numFmtId="2" fontId="30" fillId="9" borderId="92" xfId="11" applyNumberFormat="1" applyFont="1" applyFill="1" applyBorder="1" applyAlignment="1" applyProtection="1">
      <alignment horizontal="center" vertical="top" wrapText="1"/>
      <protection hidden="1"/>
    </xf>
    <xf numFmtId="0" fontId="30" fillId="0" borderId="93" xfId="11" applyFont="1" applyBorder="1" applyAlignment="1" applyProtection="1">
      <alignment horizontal="center" vertical="top" wrapText="1"/>
      <protection hidden="1"/>
    </xf>
    <xf numFmtId="0" fontId="26" fillId="0" borderId="0" xfId="11" applyFont="1" applyAlignment="1" applyProtection="1">
      <alignment horizontal="center" wrapText="1"/>
      <protection hidden="1"/>
    </xf>
    <xf numFmtId="2" fontId="26" fillId="0" borderId="0" xfId="11" applyNumberFormat="1" applyFont="1" applyAlignment="1" applyProtection="1">
      <alignment horizontal="center" wrapText="1"/>
      <protection hidden="1"/>
    </xf>
    <xf numFmtId="0" fontId="34" fillId="0" borderId="94" xfId="11" applyFont="1" applyBorder="1" applyAlignment="1" applyProtection="1">
      <alignment horizontal="justify" vertical="top" wrapText="1"/>
      <protection hidden="1"/>
    </xf>
    <xf numFmtId="2" fontId="30" fillId="0" borderId="94" xfId="11" applyNumberFormat="1" applyFont="1" applyBorder="1" applyAlignment="1" applyProtection="1">
      <alignment horizontal="center" vertical="top" wrapText="1"/>
      <protection hidden="1"/>
    </xf>
    <xf numFmtId="0" fontId="30" fillId="0" borderId="94" xfId="11" applyFont="1" applyBorder="1" applyAlignment="1" applyProtection="1">
      <alignment horizontal="center" vertical="top" wrapText="1"/>
      <protection hidden="1"/>
    </xf>
    <xf numFmtId="0" fontId="29" fillId="0" borderId="91" xfId="11" applyFont="1" applyBorder="1" applyAlignment="1" applyProtection="1">
      <alignment horizontal="justify"/>
      <protection hidden="1"/>
    </xf>
    <xf numFmtId="2" fontId="29" fillId="0" borderId="92" xfId="11" applyNumberFormat="1" applyFont="1" applyBorder="1" applyAlignment="1" applyProtection="1">
      <alignment horizontal="center"/>
      <protection hidden="1"/>
    </xf>
    <xf numFmtId="0" fontId="29" fillId="0" borderId="93" xfId="11" applyFont="1" applyBorder="1" applyAlignment="1" applyProtection="1">
      <alignment horizontal="center" vertical="top" wrapText="1"/>
      <protection hidden="1"/>
    </xf>
    <xf numFmtId="0" fontId="34" fillId="0" borderId="91" xfId="11" applyFont="1" applyBorder="1" applyAlignment="1" applyProtection="1">
      <alignment horizontal="left" vertical="top" wrapText="1" indent="2"/>
      <protection hidden="1"/>
    </xf>
    <xf numFmtId="0" fontId="31" fillId="0" borderId="0" xfId="11" applyFont="1" applyAlignment="1" applyProtection="1">
      <alignment horizontal="center"/>
      <protection hidden="1"/>
    </xf>
    <xf numFmtId="2" fontId="30" fillId="0" borderId="92" xfId="11" applyNumberFormat="1" applyFont="1" applyBorder="1" applyAlignment="1" applyProtection="1">
      <alignment horizontal="center" vertical="top" wrapText="1"/>
      <protection hidden="1"/>
    </xf>
    <xf numFmtId="2" fontId="30" fillId="0" borderId="93" xfId="11" applyNumberFormat="1" applyFont="1" applyBorder="1" applyAlignment="1" applyProtection="1">
      <alignment horizontal="center" vertical="top" wrapText="1"/>
      <protection hidden="1"/>
    </xf>
    <xf numFmtId="10" fontId="36" fillId="0" borderId="0" xfId="13" applyNumberFormat="1" applyFont="1" applyAlignment="1" applyProtection="1">
      <alignment horizontal="left" vertical="center" wrapText="1"/>
      <protection hidden="1"/>
    </xf>
    <xf numFmtId="10" fontId="37" fillId="0" borderId="0" xfId="13" applyNumberFormat="1" applyFont="1" applyProtection="1">
      <protection hidden="1"/>
    </xf>
    <xf numFmtId="170" fontId="37" fillId="0" borderId="0" xfId="13" applyNumberFormat="1" applyFont="1" applyAlignment="1" applyProtection="1">
      <alignment horizontal="center"/>
      <protection hidden="1"/>
    </xf>
    <xf numFmtId="0" fontId="38" fillId="0" borderId="0" xfId="11" applyFont="1" applyAlignment="1" applyProtection="1">
      <alignment horizontal="left"/>
      <protection hidden="1"/>
    </xf>
    <xf numFmtId="0" fontId="38" fillId="0" borderId="0" xfId="7" applyFont="1" applyAlignment="1" applyProtection="1">
      <alignment vertical="center"/>
      <protection hidden="1"/>
    </xf>
    <xf numFmtId="0" fontId="29" fillId="0" borderId="0" xfId="7" applyFont="1" applyAlignment="1" applyProtection="1">
      <alignment vertical="center"/>
      <protection hidden="1"/>
    </xf>
    <xf numFmtId="0" fontId="39" fillId="0" borderId="0" xfId="7" applyFont="1" applyAlignment="1" applyProtection="1">
      <alignment vertical="center"/>
      <protection hidden="1"/>
    </xf>
    <xf numFmtId="0" fontId="20" fillId="0" borderId="0" xfId="7" applyProtection="1">
      <protection hidden="1"/>
    </xf>
    <xf numFmtId="0" fontId="30" fillId="0" borderId="0" xfId="11" applyFont="1" applyFill="1" applyProtection="1">
      <protection hidden="1"/>
    </xf>
    <xf numFmtId="0" fontId="30" fillId="0" borderId="0" xfId="11" applyFont="1" applyFill="1" applyAlignment="1" applyProtection="1">
      <alignment horizontal="center"/>
      <protection hidden="1"/>
    </xf>
    <xf numFmtId="0" fontId="30" fillId="0" borderId="0" xfId="11" applyFont="1" applyFill="1" applyAlignment="1" applyProtection="1">
      <alignment horizontal="right"/>
      <protection hidden="1"/>
    </xf>
    <xf numFmtId="0" fontId="40" fillId="0" borderId="0" xfId="7" applyFont="1" applyFill="1" applyAlignment="1" applyProtection="1">
      <alignment horizontal="center" vertical="center"/>
      <protection hidden="1"/>
    </xf>
    <xf numFmtId="0" fontId="39" fillId="0" borderId="0" xfId="7" applyFont="1" applyFill="1" applyAlignment="1" applyProtection="1">
      <alignment horizontal="center" vertical="center"/>
      <protection hidden="1"/>
    </xf>
    <xf numFmtId="164" fontId="0" fillId="0" borderId="97" xfId="0" applyNumberFormat="1" applyFont="1" applyFill="1" applyBorder="1" applyAlignment="1">
      <alignment horizontal="center" vertical="center"/>
    </xf>
    <xf numFmtId="0" fontId="0" fillId="0" borderId="96" xfId="0" applyBorder="1" applyAlignment="1">
      <alignment vertical="center"/>
    </xf>
    <xf numFmtId="0" fontId="15" fillId="5" borderId="31" xfId="0" applyFont="1" applyFill="1" applyBorder="1" applyAlignment="1">
      <alignment horizontal="left" vertical="center"/>
    </xf>
    <xf numFmtId="0" fontId="4" fillId="0" borderId="33" xfId="0" applyFont="1" applyBorder="1" applyAlignment="1">
      <alignment horizontal="left" vertical="center"/>
    </xf>
    <xf numFmtId="0" fontId="4" fillId="0" borderId="99" xfId="0" applyFont="1" applyBorder="1" applyAlignment="1">
      <alignment horizontal="left"/>
    </xf>
    <xf numFmtId="0" fontId="2" fillId="0" borderId="100" xfId="0" applyFont="1" applyBorder="1" applyAlignment="1">
      <alignment horizontal="center" vertical="center"/>
    </xf>
    <xf numFmtId="164" fontId="10" fillId="2" borderId="3" xfId="0" applyNumberFormat="1" applyFont="1" applyFill="1" applyBorder="1" applyAlignment="1">
      <alignment horizontal="center" vertical="center"/>
    </xf>
    <xf numFmtId="164" fontId="15" fillId="5" borderId="26" xfId="0" applyNumberFormat="1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center"/>
    </xf>
    <xf numFmtId="10" fontId="0" fillId="0" borderId="101" xfId="0" applyNumberFormat="1" applyBorder="1" applyAlignment="1">
      <alignment horizontal="center" vertical="center"/>
    </xf>
    <xf numFmtId="44" fontId="45" fillId="0" borderId="0" xfId="14" applyFont="1" applyFill="1" applyBorder="1" applyAlignment="1" applyProtection="1">
      <alignment horizontal="center" vertical="center"/>
      <protection hidden="1"/>
    </xf>
    <xf numFmtId="0" fontId="21" fillId="0" borderId="0" xfId="7" applyFont="1" applyAlignment="1" applyProtection="1">
      <alignment horizontal="center" vertical="center" readingOrder="1"/>
      <protection hidden="1"/>
    </xf>
    <xf numFmtId="0" fontId="45" fillId="0" borderId="0" xfId="7" applyFont="1" applyAlignment="1" applyProtection="1">
      <alignment horizontal="center" vertical="center"/>
      <protection hidden="1"/>
    </xf>
    <xf numFmtId="0" fontId="45" fillId="0" borderId="0" xfId="7" applyFont="1" applyAlignment="1" applyProtection="1">
      <alignment vertical="center"/>
      <protection hidden="1"/>
    </xf>
    <xf numFmtId="0" fontId="45" fillId="11" borderId="0" xfId="7" applyFont="1" applyFill="1" applyAlignment="1" applyProtection="1">
      <alignment vertical="center"/>
      <protection hidden="1"/>
    </xf>
    <xf numFmtId="0" fontId="21" fillId="0" borderId="0" xfId="7" applyFont="1" applyAlignment="1" applyProtection="1">
      <alignment vertical="center"/>
      <protection hidden="1"/>
    </xf>
    <xf numFmtId="0" fontId="47" fillId="0" borderId="0" xfId="7" applyFont="1" applyAlignment="1" applyProtection="1">
      <alignment horizontal="center" vertical="center"/>
      <protection hidden="1"/>
    </xf>
    <xf numFmtId="0" fontId="46" fillId="0" borderId="0" xfId="7" applyFont="1" applyAlignment="1" applyProtection="1">
      <alignment horizontal="center" vertical="center"/>
      <protection hidden="1"/>
    </xf>
    <xf numFmtId="10" fontId="47" fillId="0" borderId="0" xfId="9" applyNumberFormat="1" applyFont="1" applyFill="1" applyBorder="1" applyAlignment="1" applyProtection="1">
      <alignment horizontal="center" vertical="center"/>
      <protection hidden="1"/>
    </xf>
    <xf numFmtId="44" fontId="47" fillId="0" borderId="0" xfId="14" applyFont="1" applyFill="1" applyBorder="1" applyAlignment="1" applyProtection="1">
      <alignment horizontal="center" vertical="center"/>
      <protection hidden="1"/>
    </xf>
    <xf numFmtId="44" fontId="47" fillId="0" borderId="0" xfId="7" applyNumberFormat="1" applyFont="1" applyAlignment="1" applyProtection="1">
      <alignment horizontal="center" vertical="center"/>
      <protection hidden="1"/>
    </xf>
    <xf numFmtId="0" fontId="47" fillId="0" borderId="0" xfId="7" applyFont="1" applyAlignment="1" applyProtection="1">
      <alignment vertical="center"/>
      <protection hidden="1"/>
    </xf>
    <xf numFmtId="10" fontId="47" fillId="0" borderId="0" xfId="7" applyNumberFormat="1" applyFont="1" applyAlignment="1" applyProtection="1">
      <alignment horizontal="center" vertical="center"/>
      <protection hidden="1"/>
    </xf>
    <xf numFmtId="0" fontId="21" fillId="0" borderId="0" xfId="7" applyFont="1" applyProtection="1">
      <protection hidden="1"/>
    </xf>
    <xf numFmtId="0" fontId="21" fillId="0" borderId="0" xfId="7" applyFont="1" applyAlignment="1" applyProtection="1">
      <alignment horizontal="center"/>
      <protection hidden="1"/>
    </xf>
    <xf numFmtId="0" fontId="48" fillId="0" borderId="83" xfId="0" applyFont="1" applyBorder="1" applyAlignment="1">
      <alignment horizontal="left" vertical="center"/>
    </xf>
    <xf numFmtId="0" fontId="48" fillId="0" borderId="88" xfId="0" applyFont="1" applyBorder="1" applyAlignment="1">
      <alignment horizontal="left" vertical="center"/>
    </xf>
    <xf numFmtId="0" fontId="48" fillId="0" borderId="4" xfId="0" applyFont="1" applyBorder="1" applyAlignment="1">
      <alignment horizontal="left" vertical="center"/>
    </xf>
    <xf numFmtId="0" fontId="48" fillId="0" borderId="38" xfId="0" applyFont="1" applyBorder="1" applyAlignment="1">
      <alignment horizontal="left" vertical="center"/>
    </xf>
    <xf numFmtId="0" fontId="45" fillId="0" borderId="102" xfId="7" applyFont="1" applyBorder="1" applyAlignment="1" applyProtection="1">
      <alignment horizontal="center" vertical="center"/>
      <protection hidden="1"/>
    </xf>
    <xf numFmtId="0" fontId="45" fillId="0" borderId="0" xfId="7" applyFont="1" applyBorder="1" applyAlignment="1" applyProtection="1">
      <alignment horizontal="center" vertical="center"/>
      <protection hidden="1"/>
    </xf>
    <xf numFmtId="0" fontId="48" fillId="4" borderId="106" xfId="7" applyFont="1" applyFill="1" applyBorder="1" applyAlignment="1" applyProtection="1">
      <alignment horizontal="center" vertical="center"/>
      <protection hidden="1"/>
    </xf>
    <xf numFmtId="171" fontId="48" fillId="4" borderId="106" xfId="7" applyNumberFormat="1" applyFont="1" applyFill="1" applyBorder="1" applyAlignment="1" applyProtection="1">
      <alignment horizontal="center" vertical="center"/>
      <protection hidden="1"/>
    </xf>
    <xf numFmtId="171" fontId="48" fillId="4" borderId="111" xfId="7" applyNumberFormat="1" applyFont="1" applyFill="1" applyBorder="1" applyAlignment="1" applyProtection="1">
      <alignment horizontal="center" vertical="center"/>
      <protection hidden="1"/>
    </xf>
    <xf numFmtId="43" fontId="49" fillId="0" borderId="107" xfId="14" applyNumberFormat="1" applyFont="1" applyFill="1" applyBorder="1" applyAlignment="1" applyProtection="1">
      <alignment horizontal="justify" vertical="center"/>
      <protection hidden="1"/>
    </xf>
    <xf numFmtId="43" fontId="49" fillId="0" borderId="109" xfId="14" applyNumberFormat="1" applyFont="1" applyFill="1" applyBorder="1" applyAlignment="1" applyProtection="1">
      <alignment horizontal="justify" vertical="center"/>
      <protection hidden="1"/>
    </xf>
    <xf numFmtId="10" fontId="48" fillId="13" borderId="108" xfId="9" applyNumberFormat="1" applyFont="1" applyFill="1" applyBorder="1" applyAlignment="1" applyProtection="1">
      <alignment horizontal="center" vertical="center" readingOrder="1"/>
      <protection hidden="1"/>
    </xf>
    <xf numFmtId="10" fontId="48" fillId="13" borderId="110" xfId="9" applyNumberFormat="1" applyFont="1" applyFill="1" applyBorder="1" applyAlignment="1" applyProtection="1">
      <alignment horizontal="center" vertical="center" readingOrder="1"/>
      <protection hidden="1"/>
    </xf>
    <xf numFmtId="43" fontId="49" fillId="2" borderId="107" xfId="14" applyNumberFormat="1" applyFont="1" applyFill="1" applyBorder="1" applyAlignment="1" applyProtection="1">
      <alignment horizontal="center" vertical="center"/>
      <protection hidden="1"/>
    </xf>
    <xf numFmtId="10" fontId="48" fillId="2" borderId="108" xfId="14" applyNumberFormat="1" applyFont="1" applyFill="1" applyBorder="1" applyAlignment="1" applyProtection="1">
      <alignment horizontal="center" vertical="center"/>
      <protection hidden="1"/>
    </xf>
    <xf numFmtId="43" fontId="49" fillId="0" borderId="113" xfId="14" applyNumberFormat="1" applyFont="1" applyFill="1" applyBorder="1" applyAlignment="1" applyProtection="1">
      <alignment horizontal="center" vertical="center"/>
      <protection hidden="1"/>
    </xf>
    <xf numFmtId="10" fontId="48" fillId="0" borderId="114" xfId="9" applyNumberFormat="1" applyFont="1" applyFill="1" applyBorder="1" applyAlignment="1" applyProtection="1">
      <alignment horizontal="center" vertical="center"/>
      <protection hidden="1"/>
    </xf>
    <xf numFmtId="10" fontId="48" fillId="7" borderId="114" xfId="9" applyNumberFormat="1" applyFont="1" applyFill="1" applyBorder="1" applyAlignment="1" applyProtection="1">
      <alignment horizontal="center" vertical="center"/>
      <protection hidden="1"/>
    </xf>
    <xf numFmtId="10" fontId="48" fillId="7" borderId="116" xfId="9" applyNumberFormat="1" applyFont="1" applyFill="1" applyBorder="1" applyAlignment="1" applyProtection="1">
      <alignment horizontal="center" vertical="center"/>
      <protection hidden="1"/>
    </xf>
    <xf numFmtId="10" fontId="48" fillId="7" borderId="114" xfId="7" applyNumberFormat="1" applyFont="1" applyFill="1" applyBorder="1" applyAlignment="1" applyProtection="1">
      <alignment horizontal="center" vertical="center"/>
      <protection hidden="1"/>
    </xf>
    <xf numFmtId="10" fontId="48" fillId="7" borderId="116" xfId="7" applyNumberFormat="1" applyFont="1" applyFill="1" applyBorder="1" applyAlignment="1" applyProtection="1">
      <alignment horizontal="center" vertical="center"/>
      <protection hidden="1"/>
    </xf>
    <xf numFmtId="43" fontId="49" fillId="0" borderId="113" xfId="14" applyNumberFormat="1" applyFont="1" applyFill="1" applyBorder="1" applyAlignment="1" applyProtection="1">
      <alignment vertical="center"/>
      <protection hidden="1"/>
    </xf>
    <xf numFmtId="43" fontId="49" fillId="0" borderId="115" xfId="14" applyNumberFormat="1" applyFont="1" applyFill="1" applyBorder="1" applyAlignment="1" applyProtection="1">
      <alignment vertical="center"/>
      <protection hidden="1"/>
    </xf>
    <xf numFmtId="43" fontId="49" fillId="0" borderId="113" xfId="7" applyNumberFormat="1" applyFont="1" applyFill="1" applyBorder="1" applyAlignment="1" applyProtection="1">
      <alignment vertical="center"/>
      <protection hidden="1"/>
    </xf>
    <xf numFmtId="43" fontId="49" fillId="0" borderId="115" xfId="7" applyNumberFormat="1" applyFont="1" applyFill="1" applyBorder="1" applyAlignment="1" applyProtection="1">
      <alignment vertical="center"/>
      <protection hidden="1"/>
    </xf>
    <xf numFmtId="0" fontId="3" fillId="3" borderId="29" xfId="0" applyFont="1" applyFill="1" applyBorder="1" applyAlignment="1">
      <alignment vertical="center" wrapText="1"/>
    </xf>
    <xf numFmtId="0" fontId="48" fillId="0" borderId="117" xfId="7" applyFont="1" applyBorder="1" applyAlignment="1" applyProtection="1">
      <alignment vertical="center"/>
      <protection hidden="1"/>
    </xf>
    <xf numFmtId="0" fontId="48" fillId="0" borderId="112" xfId="7" applyFont="1" applyBorder="1" applyAlignment="1" applyProtection="1">
      <alignment vertical="center"/>
      <protection hidden="1"/>
    </xf>
    <xf numFmtId="0" fontId="48" fillId="4" borderId="28" xfId="7" applyFont="1" applyFill="1" applyBorder="1" applyAlignment="1" applyProtection="1">
      <alignment horizontal="center" vertical="center"/>
      <protection hidden="1"/>
    </xf>
    <xf numFmtId="0" fontId="48" fillId="4" borderId="118" xfId="7" applyFont="1" applyFill="1" applyBorder="1" applyAlignment="1" applyProtection="1">
      <alignment horizontal="center" vertical="center"/>
      <protection hidden="1"/>
    </xf>
    <xf numFmtId="49" fontId="0" fillId="0" borderId="31" xfId="0" applyNumberFormat="1" applyFont="1" applyBorder="1" applyAlignment="1">
      <alignment horizontal="center" vertical="center"/>
    </xf>
    <xf numFmtId="49" fontId="0" fillId="0" borderId="0" xfId="0" applyNumberFormat="1" applyFont="1" applyBorder="1" applyAlignment="1">
      <alignment horizontal="center" vertical="center"/>
    </xf>
    <xf numFmtId="49" fontId="0" fillId="0" borderId="8" xfId="0" applyNumberFormat="1" applyFont="1" applyBorder="1" applyAlignment="1">
      <alignment horizontal="center" vertical="center"/>
    </xf>
    <xf numFmtId="172" fontId="0" fillId="0" borderId="0" xfId="0" applyNumberFormat="1" applyBorder="1" applyAlignment="1">
      <alignment horizontal="center" vertical="center"/>
    </xf>
    <xf numFmtId="172" fontId="3" fillId="3" borderId="0" xfId="0" applyNumberFormat="1" applyFont="1" applyFill="1" applyBorder="1" applyAlignment="1">
      <alignment horizontal="center" vertical="center" wrapText="1"/>
    </xf>
    <xf numFmtId="172" fontId="2" fillId="0" borderId="6" xfId="0" applyNumberFormat="1" applyFont="1" applyBorder="1" applyAlignment="1">
      <alignment horizontal="center" vertical="center" wrapText="1"/>
    </xf>
    <xf numFmtId="172" fontId="2" fillId="2" borderId="37" xfId="0" applyNumberFormat="1" applyFont="1" applyFill="1" applyBorder="1" applyAlignment="1">
      <alignment horizontal="center" vertical="center"/>
    </xf>
    <xf numFmtId="172" fontId="0" fillId="0" borderId="78" xfId="0" applyNumberFormat="1" applyFont="1" applyBorder="1" applyAlignment="1">
      <alignment horizontal="center" vertical="center"/>
    </xf>
    <xf numFmtId="172" fontId="0" fillId="0" borderId="61" xfId="0" applyNumberFormat="1" applyFont="1" applyBorder="1" applyAlignment="1">
      <alignment horizontal="center" vertical="center"/>
    </xf>
    <xf numFmtId="172" fontId="0" fillId="0" borderId="26" xfId="0" applyNumberFormat="1" applyFont="1" applyBorder="1" applyAlignment="1">
      <alignment horizontal="center" vertical="center"/>
    </xf>
    <xf numFmtId="172" fontId="0" fillId="0" borderId="27" xfId="0" applyNumberFormat="1" applyFont="1" applyBorder="1" applyAlignment="1">
      <alignment horizontal="center" vertical="center"/>
    </xf>
    <xf numFmtId="172" fontId="0" fillId="0" borderId="14" xfId="0" applyNumberFormat="1" applyFont="1" applyBorder="1" applyAlignment="1">
      <alignment horizontal="center" vertical="center"/>
    </xf>
    <xf numFmtId="172" fontId="0" fillId="0" borderId="0" xfId="0" applyNumberFormat="1" applyFont="1" applyBorder="1" applyAlignment="1">
      <alignment horizontal="center" vertical="center"/>
    </xf>
    <xf numFmtId="172" fontId="0" fillId="0" borderId="0" xfId="0" applyNumberFormat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>
      <alignment horizontal="center" vertical="center"/>
    </xf>
    <xf numFmtId="49" fontId="0" fillId="0" borderId="8" xfId="0" applyNumberFormat="1" applyFont="1" applyBorder="1" applyAlignment="1">
      <alignment vertical="center" wrapText="1"/>
    </xf>
    <xf numFmtId="2" fontId="8" fillId="0" borderId="2" xfId="0" applyNumberFormat="1" applyFont="1" applyFill="1" applyBorder="1" applyAlignment="1">
      <alignment horizontal="center" vertical="center" wrapText="1"/>
    </xf>
    <xf numFmtId="168" fontId="8" fillId="0" borderId="2" xfId="0" applyNumberFormat="1" applyFont="1" applyFill="1" applyBorder="1" applyAlignment="1">
      <alignment horizontal="center" vertical="center"/>
    </xf>
    <xf numFmtId="2" fontId="8" fillId="0" borderId="2" xfId="1" applyNumberFormat="1" applyFont="1" applyFill="1" applyBorder="1" applyAlignment="1">
      <alignment horizontal="center" vertical="center"/>
    </xf>
    <xf numFmtId="168" fontId="0" fillId="0" borderId="2" xfId="0" applyNumberFormat="1" applyFont="1" applyBorder="1" applyAlignment="1">
      <alignment horizontal="center" vertical="center"/>
    </xf>
    <xf numFmtId="172" fontId="0" fillId="0" borderId="3" xfId="0" applyNumberFormat="1" applyFont="1" applyBorder="1" applyAlignment="1">
      <alignment horizontal="center" vertical="center"/>
    </xf>
    <xf numFmtId="0" fontId="8" fillId="0" borderId="97" xfId="0" applyFont="1" applyFill="1" applyBorder="1" applyAlignment="1">
      <alignment horizontal="left" vertical="center" wrapText="1"/>
    </xf>
    <xf numFmtId="0" fontId="8" fillId="0" borderId="20" xfId="0" applyFont="1" applyFill="1" applyBorder="1" applyAlignment="1">
      <alignment horizontal="left" vertical="center" wrapText="1"/>
    </xf>
    <xf numFmtId="49" fontId="0" fillId="0" borderId="86" xfId="0" applyNumberFormat="1" applyFont="1" applyBorder="1" applyAlignment="1">
      <alignment horizontal="center" vertical="center"/>
    </xf>
    <xf numFmtId="0" fontId="8" fillId="0" borderId="55" xfId="0" applyFont="1" applyFill="1" applyBorder="1" applyAlignment="1">
      <alignment horizontal="center" vertical="center"/>
    </xf>
    <xf numFmtId="4" fontId="8" fillId="0" borderId="55" xfId="1" applyNumberFormat="1" applyFont="1" applyFill="1" applyBorder="1" applyAlignment="1">
      <alignment horizontal="center" vertical="center"/>
    </xf>
    <xf numFmtId="164" fontId="0" fillId="0" borderId="55" xfId="0" applyNumberFormat="1" applyFont="1" applyFill="1" applyBorder="1" applyAlignment="1">
      <alignment horizontal="center" vertical="center"/>
    </xf>
    <xf numFmtId="49" fontId="0" fillId="0" borderId="21" xfId="0" applyNumberFormat="1" applyFont="1" applyBorder="1" applyAlignment="1">
      <alignment horizontal="center" vertical="center"/>
    </xf>
    <xf numFmtId="49" fontId="0" fillId="0" borderId="12" xfId="0" applyNumberFormat="1" applyFont="1" applyBorder="1" applyAlignment="1">
      <alignment horizontal="center" vertical="center"/>
    </xf>
    <xf numFmtId="49" fontId="2" fillId="0" borderId="120" xfId="0" applyNumberFormat="1" applyFont="1" applyFill="1" applyBorder="1" applyAlignment="1">
      <alignment horizontal="center" vertical="center"/>
    </xf>
    <xf numFmtId="164" fontId="0" fillId="0" borderId="87" xfId="0" applyNumberFormat="1" applyFont="1" applyFill="1" applyBorder="1" applyAlignment="1">
      <alignment horizontal="center" vertical="center"/>
    </xf>
    <xf numFmtId="164" fontId="0" fillId="0" borderId="66" xfId="0" applyNumberFormat="1" applyFont="1" applyFill="1" applyBorder="1" applyAlignment="1">
      <alignment horizontal="center" vertical="center"/>
    </xf>
    <xf numFmtId="164" fontId="0" fillId="0" borderId="40" xfId="0" applyNumberFormat="1" applyFont="1" applyFill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49" fontId="0" fillId="0" borderId="46" xfId="0" applyNumberFormat="1" applyFont="1" applyBorder="1" applyAlignment="1">
      <alignment horizontal="center" vertical="center"/>
    </xf>
    <xf numFmtId="164" fontId="0" fillId="0" borderId="2" xfId="0" applyNumberFormat="1" applyFont="1" applyFill="1" applyBorder="1" applyAlignment="1">
      <alignment horizontal="center" vertical="center"/>
    </xf>
    <xf numFmtId="164" fontId="0" fillId="0" borderId="3" xfId="0" applyNumberFormat="1" applyFont="1" applyFill="1" applyBorder="1" applyAlignment="1">
      <alignment horizontal="center" vertical="center"/>
    </xf>
    <xf numFmtId="49" fontId="15" fillId="5" borderId="17" xfId="0" applyNumberFormat="1" applyFont="1" applyFill="1" applyBorder="1" applyAlignment="1">
      <alignment horizontal="center" vertical="center"/>
    </xf>
    <xf numFmtId="2" fontId="8" fillId="0" borderId="86" xfId="0" applyNumberFormat="1" applyFont="1" applyFill="1" applyBorder="1" applyAlignment="1">
      <alignment horizontal="center" vertical="center" wrapText="1"/>
    </xf>
    <xf numFmtId="2" fontId="8" fillId="0" borderId="73" xfId="0" applyNumberFormat="1" applyFont="1" applyFill="1" applyBorder="1" applyAlignment="1">
      <alignment horizontal="center" vertical="center" wrapText="1"/>
    </xf>
    <xf numFmtId="2" fontId="0" fillId="0" borderId="20" xfId="0" applyNumberFormat="1" applyFont="1" applyFill="1" applyBorder="1" applyAlignment="1">
      <alignment horizontal="center" vertical="center"/>
    </xf>
    <xf numFmtId="2" fontId="0" fillId="0" borderId="35" xfId="0" applyNumberFormat="1" applyFont="1" applyFill="1" applyBorder="1" applyAlignment="1">
      <alignment horizontal="center" vertical="center"/>
    </xf>
    <xf numFmtId="2" fontId="12" fillId="0" borderId="45" xfId="0" applyNumberFormat="1" applyFont="1" applyFill="1" applyBorder="1" applyAlignment="1">
      <alignment horizontal="center" vertical="center" wrapText="1"/>
    </xf>
    <xf numFmtId="44" fontId="0" fillId="0" borderId="0" xfId="0" applyNumberFormat="1" applyAlignment="1">
      <alignment horizontal="center" vertical="center"/>
    </xf>
    <xf numFmtId="44" fontId="5" fillId="0" borderId="0" xfId="0" applyNumberFormat="1" applyFont="1" applyAlignment="1">
      <alignment horizontal="center" vertical="center"/>
    </xf>
    <xf numFmtId="44" fontId="0" fillId="0" borderId="0" xfId="0" applyNumberFormat="1" applyBorder="1" applyAlignment="1">
      <alignment horizontal="center" vertical="center"/>
    </xf>
    <xf numFmtId="0" fontId="29" fillId="0" borderId="0" xfId="11" applyFont="1" applyProtection="1">
      <protection hidden="1"/>
    </xf>
    <xf numFmtId="10" fontId="35" fillId="10" borderId="91" xfId="12" applyNumberFormat="1" applyFont="1" applyFill="1" applyBorder="1" applyAlignment="1" applyProtection="1">
      <alignment horizontal="center" vertical="center" wrapText="1"/>
      <protection hidden="1"/>
    </xf>
    <xf numFmtId="10" fontId="36" fillId="0" borderId="95" xfId="13" applyNumberFormat="1" applyFont="1" applyBorder="1" applyAlignment="1" applyProtection="1">
      <alignment horizontal="center" vertical="center" wrapText="1"/>
      <protection hidden="1"/>
    </xf>
    <xf numFmtId="0" fontId="23" fillId="0" borderId="0" xfId="7" applyFont="1" applyAlignment="1" applyProtection="1">
      <alignment horizontal="center"/>
      <protection hidden="1"/>
    </xf>
    <xf numFmtId="10" fontId="25" fillId="9" borderId="0" xfId="7" applyNumberFormat="1" applyFont="1" applyFill="1" applyAlignment="1" applyProtection="1">
      <alignment vertical="center" wrapText="1"/>
      <protection hidden="1"/>
    </xf>
    <xf numFmtId="10" fontId="27" fillId="9" borderId="0" xfId="7" applyNumberFormat="1" applyFont="1" applyFill="1" applyAlignment="1" applyProtection="1">
      <alignment vertical="center" wrapText="1"/>
      <protection hidden="1"/>
    </xf>
    <xf numFmtId="0" fontId="27" fillId="9" borderId="0" xfId="10" applyNumberFormat="1" applyFont="1" applyFill="1" applyBorder="1" applyAlignment="1" applyProtection="1">
      <alignment horizontal="left" vertical="center" wrapText="1"/>
      <protection hidden="1"/>
    </xf>
    <xf numFmtId="0" fontId="8" fillId="0" borderId="97" xfId="0" applyFont="1" applyFill="1" applyBorder="1" applyAlignment="1">
      <alignment horizontal="left" vertical="center" wrapText="1"/>
    </xf>
    <xf numFmtId="0" fontId="8" fillId="0" borderId="98" xfId="0" applyFont="1" applyFill="1" applyBorder="1" applyAlignment="1">
      <alignment horizontal="left" vertical="center" wrapText="1"/>
    </xf>
    <xf numFmtId="0" fontId="8" fillId="0" borderId="45" xfId="0" applyFont="1" applyFill="1" applyBorder="1" applyAlignment="1">
      <alignment horizontal="left" vertical="center" wrapText="1"/>
    </xf>
    <xf numFmtId="0" fontId="8" fillId="0" borderId="20" xfId="0" applyFont="1" applyFill="1" applyBorder="1" applyAlignment="1">
      <alignment horizontal="left" vertical="center" wrapText="1"/>
    </xf>
    <xf numFmtId="0" fontId="8" fillId="0" borderId="21" xfId="0" applyFont="1" applyFill="1" applyBorder="1" applyAlignment="1">
      <alignment horizontal="left" vertical="center" wrapText="1"/>
    </xf>
    <xf numFmtId="0" fontId="8" fillId="0" borderId="73" xfId="0" applyFont="1" applyFill="1" applyBorder="1" applyAlignment="1">
      <alignment horizontal="left" vertical="center" wrapText="1"/>
    </xf>
    <xf numFmtId="0" fontId="15" fillId="5" borderId="96" xfId="0" applyFont="1" applyFill="1" applyBorder="1" applyAlignment="1">
      <alignment horizontal="left" vertical="center"/>
    </xf>
    <xf numFmtId="0" fontId="15" fillId="5" borderId="31" xfId="0" applyFont="1" applyFill="1" applyBorder="1" applyAlignment="1">
      <alignment horizontal="left" vertical="center"/>
    </xf>
    <xf numFmtId="0" fontId="3" fillId="3" borderId="90" xfId="0" applyFont="1" applyFill="1" applyBorder="1" applyAlignment="1">
      <alignment horizontal="center" vertical="center" wrapText="1"/>
    </xf>
    <xf numFmtId="49" fontId="0" fillId="0" borderId="10" xfId="0" applyNumberFormat="1" applyFont="1" applyBorder="1" applyAlignment="1">
      <alignment horizontal="center" vertical="center"/>
    </xf>
    <xf numFmtId="49" fontId="0" fillId="0" borderId="31" xfId="0" applyNumberFormat="1" applyFont="1" applyBorder="1" applyAlignment="1">
      <alignment horizontal="center" vertical="center"/>
    </xf>
    <xf numFmtId="49" fontId="0" fillId="0" borderId="26" xfId="0" applyNumberFormat="1" applyFont="1" applyBorder="1" applyAlignment="1">
      <alignment horizontal="center" vertical="center"/>
    </xf>
    <xf numFmtId="49" fontId="0" fillId="0" borderId="34" xfId="0" applyNumberFormat="1" applyFont="1" applyBorder="1" applyAlignment="1">
      <alignment horizontal="center" vertical="center"/>
    </xf>
    <xf numFmtId="49" fontId="0" fillId="0" borderId="0" xfId="0" applyNumberFormat="1" applyFont="1" applyBorder="1" applyAlignment="1">
      <alignment horizontal="center" vertical="center"/>
    </xf>
    <xf numFmtId="49" fontId="0" fillId="0" borderId="27" xfId="0" applyNumberFormat="1" applyFont="1" applyBorder="1" applyAlignment="1">
      <alignment horizontal="center" vertical="center"/>
    </xf>
    <xf numFmtId="0" fontId="10" fillId="4" borderId="34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27" xfId="0" applyFont="1" applyFill="1" applyBorder="1" applyAlignment="1">
      <alignment horizontal="center" vertical="center"/>
    </xf>
    <xf numFmtId="0" fontId="14" fillId="4" borderId="34" xfId="0" applyFont="1" applyFill="1" applyBorder="1" applyAlignment="1">
      <alignment horizontal="center"/>
    </xf>
    <xf numFmtId="0" fontId="14" fillId="4" borderId="0" xfId="0" applyFont="1" applyFill="1" applyBorder="1" applyAlignment="1">
      <alignment horizontal="center"/>
    </xf>
    <xf numFmtId="0" fontId="14" fillId="4" borderId="27" xfId="0" applyFont="1" applyFill="1" applyBorder="1" applyAlignment="1">
      <alignment horizontal="center"/>
    </xf>
    <xf numFmtId="49" fontId="0" fillId="0" borderId="13" xfId="0" applyNumberFormat="1" applyFont="1" applyBorder="1" applyAlignment="1">
      <alignment horizontal="center" vertical="center"/>
    </xf>
    <xf numFmtId="49" fontId="0" fillId="0" borderId="8" xfId="0" applyNumberFormat="1" applyFont="1" applyBorder="1" applyAlignment="1">
      <alignment horizontal="center" vertical="center"/>
    </xf>
    <xf numFmtId="49" fontId="0" fillId="0" borderId="14" xfId="0" applyNumberFormat="1" applyFont="1" applyBorder="1" applyAlignment="1">
      <alignment horizontal="center" vertical="center"/>
    </xf>
    <xf numFmtId="0" fontId="17" fillId="4" borderId="10" xfId="0" applyFont="1" applyFill="1" applyBorder="1" applyAlignment="1">
      <alignment horizontal="center" vertical="center"/>
    </xf>
    <xf numFmtId="0" fontId="17" fillId="4" borderId="31" xfId="0" applyFont="1" applyFill="1" applyBorder="1" applyAlignment="1">
      <alignment horizontal="center" vertical="center"/>
    </xf>
    <xf numFmtId="0" fontId="17" fillId="4" borderId="26" xfId="0" applyFont="1" applyFill="1" applyBorder="1" applyAlignment="1">
      <alignment horizontal="center" vertical="center"/>
    </xf>
    <xf numFmtId="0" fontId="17" fillId="4" borderId="34" xfId="0" applyFont="1" applyFill="1" applyBorder="1" applyAlignment="1">
      <alignment horizontal="center" vertical="center"/>
    </xf>
    <xf numFmtId="0" fontId="17" fillId="4" borderId="0" xfId="0" applyFont="1" applyFill="1" applyBorder="1" applyAlignment="1">
      <alignment horizontal="center" vertical="center"/>
    </xf>
    <xf numFmtId="0" fontId="17" fillId="4" borderId="27" xfId="0" applyFont="1" applyFill="1" applyBorder="1" applyAlignment="1">
      <alignment horizontal="center" vertical="center"/>
    </xf>
    <xf numFmtId="0" fontId="17" fillId="4" borderId="13" xfId="0" applyFont="1" applyFill="1" applyBorder="1" applyAlignment="1">
      <alignment horizontal="center" vertical="center"/>
    </xf>
    <xf numFmtId="0" fontId="17" fillId="4" borderId="8" xfId="0" applyFont="1" applyFill="1" applyBorder="1" applyAlignment="1">
      <alignment horizontal="center" vertical="center"/>
    </xf>
    <xf numFmtId="0" fontId="17" fillId="4" borderId="14" xfId="0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horizontal="center" vertical="center"/>
    </xf>
    <xf numFmtId="0" fontId="6" fillId="2" borderId="48" xfId="0" applyFont="1" applyFill="1" applyBorder="1" applyAlignment="1">
      <alignment horizontal="center" vertical="center"/>
    </xf>
    <xf numFmtId="0" fontId="6" fillId="2" borderId="18" xfId="0" applyFont="1" applyFill="1" applyBorder="1" applyAlignment="1">
      <alignment horizontal="center" vertical="center"/>
    </xf>
    <xf numFmtId="0" fontId="6" fillId="2" borderId="96" xfId="0" applyFont="1" applyFill="1" applyBorder="1" applyAlignment="1">
      <alignment horizontal="center" vertical="center"/>
    </xf>
    <xf numFmtId="0" fontId="6" fillId="2" borderId="19" xfId="0" applyFont="1" applyFill="1" applyBorder="1" applyAlignment="1">
      <alignment horizontal="center" vertical="center"/>
    </xf>
    <xf numFmtId="0" fontId="10" fillId="2" borderId="13" xfId="0" applyFont="1" applyFill="1" applyBorder="1" applyAlignment="1">
      <alignment horizontal="right" vertical="center"/>
    </xf>
    <xf numFmtId="0" fontId="10" fillId="2" borderId="8" xfId="0" applyFont="1" applyFill="1" applyBorder="1" applyAlignment="1">
      <alignment horizontal="right" vertical="center"/>
    </xf>
    <xf numFmtId="0" fontId="18" fillId="5" borderId="28" xfId="0" applyFont="1" applyFill="1" applyBorder="1" applyAlignment="1">
      <alignment horizontal="center" vertical="center"/>
    </xf>
    <xf numFmtId="0" fontId="18" fillId="5" borderId="29" xfId="0" applyFont="1" applyFill="1" applyBorder="1" applyAlignment="1">
      <alignment horizontal="center" vertical="center"/>
    </xf>
    <xf numFmtId="0" fontId="18" fillId="5" borderId="30" xfId="0" applyFont="1" applyFill="1" applyBorder="1" applyAlignment="1">
      <alignment horizontal="center" vertical="center"/>
    </xf>
    <xf numFmtId="0" fontId="4" fillId="0" borderId="75" xfId="0" applyFont="1" applyBorder="1" applyAlignment="1">
      <alignment horizontal="left" vertical="center"/>
    </xf>
    <xf numFmtId="0" fontId="4" fillId="0" borderId="9" xfId="0" applyFont="1" applyBorder="1" applyAlignment="1">
      <alignment horizontal="left" vertical="center"/>
    </xf>
    <xf numFmtId="0" fontId="4" fillId="0" borderId="24" xfId="0" applyFont="1" applyBorder="1" applyAlignment="1">
      <alignment horizontal="left"/>
    </xf>
    <xf numFmtId="0" fontId="4" fillId="0" borderId="21" xfId="0" applyFont="1" applyBorder="1" applyAlignment="1">
      <alignment horizontal="left"/>
    </xf>
    <xf numFmtId="166" fontId="0" fillId="0" borderId="20" xfId="0" applyNumberFormat="1" applyBorder="1" applyAlignment="1">
      <alignment horizontal="left" vertical="center"/>
    </xf>
    <xf numFmtId="166" fontId="0" fillId="0" borderId="21" xfId="0" applyNumberFormat="1" applyBorder="1" applyAlignment="1">
      <alignment horizontal="left" vertical="center"/>
    </xf>
    <xf numFmtId="166" fontId="0" fillId="0" borderId="47" xfId="0" applyNumberFormat="1" applyBorder="1" applyAlignment="1">
      <alignment horizontal="left" vertical="center"/>
    </xf>
    <xf numFmtId="0" fontId="2" fillId="0" borderId="32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0" fillId="0" borderId="31" xfId="0" applyBorder="1" applyAlignment="1">
      <alignment horizontal="left" vertical="center"/>
    </xf>
    <xf numFmtId="17" fontId="0" fillId="0" borderId="21" xfId="0" applyNumberFormat="1" applyBorder="1" applyAlignment="1">
      <alignment horizontal="left" vertical="center"/>
    </xf>
    <xf numFmtId="49" fontId="2" fillId="2" borderId="17" xfId="0" applyNumberFormat="1" applyFont="1" applyFill="1" applyBorder="1" applyAlignment="1">
      <alignment horizontal="center" vertical="center"/>
    </xf>
    <xf numFmtId="49" fontId="2" fillId="2" borderId="38" xfId="0" applyNumberFormat="1" applyFont="1" applyFill="1" applyBorder="1" applyAlignment="1">
      <alignment horizontal="center" vertical="center"/>
    </xf>
    <xf numFmtId="0" fontId="8" fillId="7" borderId="32" xfId="0" applyFont="1" applyFill="1" applyBorder="1" applyAlignment="1">
      <alignment horizontal="left" vertical="center" wrapText="1"/>
    </xf>
    <xf numFmtId="0" fontId="8" fillId="7" borderId="9" xfId="0" applyFont="1" applyFill="1" applyBorder="1" applyAlignment="1">
      <alignment horizontal="left" vertical="center" wrapText="1"/>
    </xf>
    <xf numFmtId="0" fontId="8" fillId="7" borderId="7" xfId="0" applyFont="1" applyFill="1" applyBorder="1" applyAlignment="1">
      <alignment horizontal="left" vertical="center" wrapText="1"/>
    </xf>
    <xf numFmtId="49" fontId="2" fillId="2" borderId="1" xfId="0" applyNumberFormat="1" applyFont="1" applyFill="1" applyBorder="1" applyAlignment="1">
      <alignment horizontal="center" vertical="center"/>
    </xf>
    <xf numFmtId="0" fontId="15" fillId="5" borderId="29" xfId="0" applyFont="1" applyFill="1" applyBorder="1" applyAlignment="1">
      <alignment horizontal="left" vertical="center"/>
    </xf>
    <xf numFmtId="0" fontId="8" fillId="7" borderId="68" xfId="0" applyFont="1" applyFill="1" applyBorder="1" applyAlignment="1">
      <alignment horizontal="left" vertical="center" wrapText="1"/>
    </xf>
    <xf numFmtId="0" fontId="8" fillId="7" borderId="49" xfId="0" applyFont="1" applyFill="1" applyBorder="1" applyAlignment="1">
      <alignment horizontal="left" vertical="center" wrapText="1"/>
    </xf>
    <xf numFmtId="0" fontId="8" fillId="7" borderId="53" xfId="0" applyFont="1" applyFill="1" applyBorder="1" applyAlignment="1">
      <alignment horizontal="left" vertical="center" wrapText="1"/>
    </xf>
    <xf numFmtId="0" fontId="10" fillId="2" borderId="17" xfId="0" applyFont="1" applyFill="1" applyBorder="1" applyAlignment="1">
      <alignment horizontal="center" vertical="center"/>
    </xf>
    <xf numFmtId="0" fontId="10" fillId="2" borderId="18" xfId="0" applyFont="1" applyFill="1" applyBorder="1" applyAlignment="1">
      <alignment horizontal="center" vertical="center"/>
    </xf>
    <xf numFmtId="0" fontId="10" fillId="2" borderId="19" xfId="0" applyFont="1" applyFill="1" applyBorder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9" fillId="5" borderId="28" xfId="0" applyFont="1" applyFill="1" applyBorder="1" applyAlignment="1">
      <alignment horizontal="center" vertical="center"/>
    </xf>
    <xf numFmtId="0" fontId="9" fillId="5" borderId="29" xfId="0" applyFont="1" applyFill="1" applyBorder="1" applyAlignment="1">
      <alignment horizontal="center" vertical="center"/>
    </xf>
    <xf numFmtId="0" fontId="9" fillId="5" borderId="30" xfId="0" applyFont="1" applyFill="1" applyBorder="1" applyAlignment="1">
      <alignment horizontal="center" vertical="center"/>
    </xf>
    <xf numFmtId="0" fontId="0" fillId="4" borderId="10" xfId="0" applyFill="1" applyBorder="1" applyAlignment="1">
      <alignment horizontal="center"/>
    </xf>
    <xf numFmtId="0" fontId="0" fillId="4" borderId="31" xfId="0" applyFill="1" applyBorder="1" applyAlignment="1">
      <alignment horizontal="center"/>
    </xf>
    <xf numFmtId="0" fontId="0" fillId="4" borderId="26" xfId="0" applyFill="1" applyBorder="1" applyAlignment="1">
      <alignment horizontal="center"/>
    </xf>
    <xf numFmtId="0" fontId="0" fillId="4" borderId="34" xfId="0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0" fillId="4" borderId="27" xfId="0" applyFill="1" applyBorder="1" applyAlignment="1">
      <alignment horizontal="center"/>
    </xf>
    <xf numFmtId="0" fontId="0" fillId="4" borderId="13" xfId="0" applyFill="1" applyBorder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0" fontId="0" fillId="0" borderId="32" xfId="0" applyBorder="1" applyAlignment="1">
      <alignment horizontal="left" vertical="center"/>
    </xf>
    <xf numFmtId="0" fontId="0" fillId="0" borderId="44" xfId="0" applyBorder="1" applyAlignment="1">
      <alignment horizontal="left" vertical="center"/>
    </xf>
    <xf numFmtId="2" fontId="4" fillId="0" borderId="33" xfId="0" applyNumberFormat="1" applyFont="1" applyBorder="1" applyAlignment="1">
      <alignment horizontal="right" vertical="center"/>
    </xf>
    <xf numFmtId="2" fontId="4" fillId="0" borderId="5" xfId="0" applyNumberFormat="1" applyFont="1" applyBorder="1" applyAlignment="1">
      <alignment horizontal="right" vertical="center"/>
    </xf>
    <xf numFmtId="2" fontId="0" fillId="0" borderId="32" xfId="0" applyNumberFormat="1" applyBorder="1" applyAlignment="1">
      <alignment horizontal="left" vertical="center"/>
    </xf>
    <xf numFmtId="2" fontId="0" fillId="0" borderId="23" xfId="0" applyNumberFormat="1" applyBorder="1" applyAlignment="1">
      <alignment horizontal="left" vertical="center"/>
    </xf>
    <xf numFmtId="167" fontId="0" fillId="0" borderId="20" xfId="0" applyNumberFormat="1" applyBorder="1" applyAlignment="1">
      <alignment horizontal="left" vertical="center"/>
    </xf>
    <xf numFmtId="167" fontId="0" fillId="0" borderId="47" xfId="0" applyNumberFormat="1" applyBorder="1" applyAlignment="1">
      <alignment horizontal="left" vertical="center"/>
    </xf>
    <xf numFmtId="2" fontId="4" fillId="0" borderId="84" xfId="0" applyNumberFormat="1" applyFont="1" applyBorder="1" applyAlignment="1">
      <alignment horizontal="right" vertical="center"/>
    </xf>
    <xf numFmtId="2" fontId="4" fillId="0" borderId="73" xfId="0" applyNumberFormat="1" applyFont="1" applyBorder="1" applyAlignment="1">
      <alignment horizontal="right" vertical="center"/>
    </xf>
    <xf numFmtId="17" fontId="0" fillId="0" borderId="20" xfId="0" applyNumberFormat="1" applyBorder="1" applyAlignment="1">
      <alignment horizontal="left" vertical="center"/>
    </xf>
    <xf numFmtId="0" fontId="0" fillId="0" borderId="22" xfId="0" applyNumberFormat="1" applyBorder="1" applyAlignment="1">
      <alignment horizontal="left" vertical="center"/>
    </xf>
    <xf numFmtId="0" fontId="4" fillId="0" borderId="75" xfId="0" applyFont="1" applyBorder="1" applyAlignment="1">
      <alignment horizontal="right"/>
    </xf>
    <xf numFmtId="0" fontId="4" fillId="0" borderId="7" xfId="0" applyFont="1" applyBorder="1" applyAlignment="1">
      <alignment horizontal="right"/>
    </xf>
    <xf numFmtId="0" fontId="0" fillId="0" borderId="9" xfId="0" applyBorder="1" applyAlignment="1">
      <alignment horizontal="left" vertical="center"/>
    </xf>
    <xf numFmtId="0" fontId="10" fillId="2" borderId="41" xfId="0" applyFont="1" applyFill="1" applyBorder="1" applyAlignment="1">
      <alignment horizontal="center" vertical="center"/>
    </xf>
    <xf numFmtId="0" fontId="10" fillId="2" borderId="43" xfId="0" applyFont="1" applyFill="1" applyBorder="1" applyAlignment="1">
      <alignment horizontal="center" vertical="center"/>
    </xf>
    <xf numFmtId="0" fontId="10" fillId="2" borderId="82" xfId="0" applyFont="1" applyFill="1" applyBorder="1" applyAlignment="1">
      <alignment horizontal="center" vertical="center"/>
    </xf>
    <xf numFmtId="0" fontId="10" fillId="2" borderId="74" xfId="0" applyFont="1" applyFill="1" applyBorder="1" applyAlignment="1">
      <alignment horizontal="center" vertical="center"/>
    </xf>
    <xf numFmtId="0" fontId="4" fillId="0" borderId="24" xfId="0" applyFont="1" applyBorder="1" applyAlignment="1">
      <alignment horizontal="right"/>
    </xf>
    <xf numFmtId="0" fontId="4" fillId="0" borderId="73" xfId="0" applyFont="1" applyBorder="1" applyAlignment="1">
      <alignment horizontal="right"/>
    </xf>
    <xf numFmtId="0" fontId="8" fillId="7" borderId="42" xfId="0" applyFont="1" applyFill="1" applyBorder="1" applyAlignment="1">
      <alignment horizontal="left" vertical="center" wrapText="1"/>
    </xf>
    <xf numFmtId="0" fontId="8" fillId="7" borderId="29" xfId="0" applyFont="1" applyFill="1" applyBorder="1" applyAlignment="1">
      <alignment horizontal="left" vertical="center" wrapText="1"/>
    </xf>
    <xf numFmtId="0" fontId="8" fillId="7" borderId="43" xfId="0" applyFont="1" applyFill="1" applyBorder="1" applyAlignment="1">
      <alignment horizontal="left" vertical="center" wrapText="1"/>
    </xf>
    <xf numFmtId="49" fontId="22" fillId="4" borderId="75" xfId="0" applyNumberFormat="1" applyFont="1" applyFill="1" applyBorder="1" applyAlignment="1">
      <alignment horizontal="center" vertical="center"/>
    </xf>
    <xf numFmtId="49" fontId="22" fillId="4" borderId="9" xfId="0" applyNumberFormat="1" applyFont="1" applyFill="1" applyBorder="1" applyAlignment="1">
      <alignment horizontal="center" vertical="center"/>
    </xf>
    <xf numFmtId="49" fontId="22" fillId="4" borderId="23" xfId="0" applyNumberFormat="1" applyFont="1" applyFill="1" applyBorder="1" applyAlignment="1">
      <alignment horizontal="center" vertical="center"/>
    </xf>
    <xf numFmtId="49" fontId="2" fillId="0" borderId="34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49" fontId="2" fillId="0" borderId="27" xfId="0" applyNumberFormat="1" applyFont="1" applyFill="1" applyBorder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49" fontId="2" fillId="0" borderId="34" xfId="0" applyNumberFormat="1" applyFont="1" applyBorder="1" applyAlignment="1">
      <alignment horizontal="center" vertical="center"/>
    </xf>
    <xf numFmtId="49" fontId="2" fillId="0" borderId="0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5" fillId="5" borderId="42" xfId="0" applyFont="1" applyFill="1" applyBorder="1" applyAlignment="1">
      <alignment horizontal="left" vertical="center"/>
    </xf>
    <xf numFmtId="49" fontId="2" fillId="0" borderId="28" xfId="0" applyNumberFormat="1" applyFont="1" applyFill="1" applyBorder="1" applyAlignment="1">
      <alignment horizontal="center" vertical="center"/>
    </xf>
    <xf numFmtId="49" fontId="2" fillId="0" borderId="29" xfId="0" applyNumberFormat="1" applyFont="1" applyFill="1" applyBorder="1" applyAlignment="1">
      <alignment horizontal="center" vertical="center"/>
    </xf>
    <xf numFmtId="49" fontId="2" fillId="0" borderId="30" xfId="0" applyNumberFormat="1" applyFont="1" applyFill="1" applyBorder="1" applyAlignment="1">
      <alignment horizontal="center" vertical="center"/>
    </xf>
    <xf numFmtId="0" fontId="4" fillId="0" borderId="75" xfId="0" applyFont="1" applyBorder="1" applyAlignment="1">
      <alignment horizontal="right" vertical="center"/>
    </xf>
    <xf numFmtId="0" fontId="4" fillId="0" borderId="9" xfId="0" applyFont="1" applyBorder="1" applyAlignment="1">
      <alignment horizontal="right" vertical="center"/>
    </xf>
    <xf numFmtId="0" fontId="4" fillId="0" borderId="7" xfId="0" applyFont="1" applyBorder="1" applyAlignment="1">
      <alignment horizontal="right" vertical="center"/>
    </xf>
    <xf numFmtId="0" fontId="4" fillId="0" borderId="83" xfId="0" applyFont="1" applyBorder="1" applyAlignment="1">
      <alignment horizontal="right" vertical="center"/>
    </xf>
    <xf numFmtId="0" fontId="0" fillId="0" borderId="23" xfId="0" applyBorder="1" applyAlignment="1">
      <alignment horizontal="left" vertical="center"/>
    </xf>
    <xf numFmtId="0" fontId="4" fillId="0" borderId="85" xfId="0" applyFont="1" applyBorder="1" applyAlignment="1">
      <alignment horizontal="right"/>
    </xf>
    <xf numFmtId="0" fontId="4" fillId="0" borderId="50" xfId="0" applyFont="1" applyBorder="1" applyAlignment="1">
      <alignment horizontal="right"/>
    </xf>
    <xf numFmtId="0" fontId="4" fillId="0" borderId="86" xfId="0" applyFont="1" applyBorder="1" applyAlignment="1">
      <alignment horizontal="right"/>
    </xf>
    <xf numFmtId="0" fontId="4" fillId="0" borderId="88" xfId="0" applyFont="1" applyBorder="1" applyAlignment="1">
      <alignment horizontal="right"/>
    </xf>
    <xf numFmtId="17" fontId="0" fillId="0" borderId="87" xfId="0" applyNumberFormat="1" applyBorder="1" applyAlignment="1">
      <alignment horizontal="left" vertical="center"/>
    </xf>
    <xf numFmtId="0" fontId="0" fillId="0" borderId="89" xfId="0" applyNumberFormat="1" applyBorder="1" applyAlignment="1">
      <alignment horizontal="left" vertical="center"/>
    </xf>
    <xf numFmtId="0" fontId="49" fillId="0" borderId="34" xfId="7" applyFont="1" applyBorder="1" applyAlignment="1" applyProtection="1">
      <alignment horizontal="center" vertical="center"/>
      <protection hidden="1"/>
    </xf>
    <xf numFmtId="0" fontId="49" fillId="0" borderId="0" xfId="7" applyFont="1" applyBorder="1" applyAlignment="1" applyProtection="1">
      <alignment horizontal="center" vertical="center"/>
      <protection hidden="1"/>
    </xf>
    <xf numFmtId="0" fontId="49" fillId="0" borderId="27" xfId="7" applyFont="1" applyBorder="1" applyAlignment="1" applyProtection="1">
      <alignment horizontal="center" vertical="center"/>
      <protection hidden="1"/>
    </xf>
    <xf numFmtId="0" fontId="48" fillId="0" borderId="13" xfId="7" applyFont="1" applyBorder="1" applyAlignment="1" applyProtection="1">
      <alignment horizontal="center" vertical="center"/>
      <protection hidden="1"/>
    </xf>
    <xf numFmtId="0" fontId="48" fillId="0" borderId="8" xfId="7" applyFont="1" applyBorder="1" applyAlignment="1" applyProtection="1">
      <alignment horizontal="center" vertical="center"/>
      <protection hidden="1"/>
    </xf>
    <xf numFmtId="0" fontId="48" fillId="0" borderId="14" xfId="7" applyFont="1" applyBorder="1" applyAlignment="1" applyProtection="1">
      <alignment horizontal="center" vertical="center"/>
      <protection hidden="1"/>
    </xf>
    <xf numFmtId="0" fontId="3" fillId="3" borderId="31" xfId="0" applyFont="1" applyFill="1" applyBorder="1" applyAlignment="1">
      <alignment horizontal="center" vertical="center" wrapText="1"/>
    </xf>
    <xf numFmtId="0" fontId="19" fillId="0" borderId="28" xfId="7" applyFont="1" applyFill="1" applyBorder="1" applyAlignment="1" applyProtection="1">
      <alignment horizontal="center" vertical="center" readingOrder="1"/>
      <protection hidden="1"/>
    </xf>
    <xf numFmtId="0" fontId="19" fillId="0" borderId="29" xfId="7" applyFont="1" applyFill="1" applyBorder="1" applyAlignment="1" applyProtection="1">
      <alignment horizontal="center" vertical="center" readingOrder="1"/>
      <protection hidden="1"/>
    </xf>
    <xf numFmtId="0" fontId="19" fillId="0" borderId="30" xfId="7" applyFont="1" applyFill="1" applyBorder="1" applyAlignment="1" applyProtection="1">
      <alignment horizontal="center" vertical="center" readingOrder="1"/>
      <protection hidden="1"/>
    </xf>
    <xf numFmtId="0" fontId="48" fillId="0" borderId="10" xfId="7" applyFont="1" applyBorder="1" applyAlignment="1" applyProtection="1">
      <alignment horizontal="center" vertical="center"/>
      <protection hidden="1"/>
    </xf>
    <xf numFmtId="0" fontId="48" fillId="0" borderId="31" xfId="7" applyFont="1" applyBorder="1" applyAlignment="1" applyProtection="1">
      <alignment horizontal="center" vertical="center"/>
      <protection hidden="1"/>
    </xf>
    <xf numFmtId="0" fontId="48" fillId="0" borderId="26" xfId="7" applyFont="1" applyBorder="1" applyAlignment="1" applyProtection="1">
      <alignment horizontal="center" vertical="center"/>
      <protection hidden="1"/>
    </xf>
    <xf numFmtId="0" fontId="48" fillId="0" borderId="34" xfId="7" applyFont="1" applyBorder="1" applyAlignment="1" applyProtection="1">
      <alignment horizontal="center" vertical="center"/>
      <protection hidden="1"/>
    </xf>
    <xf numFmtId="0" fontId="48" fillId="0" borderId="0" xfId="7" applyFont="1" applyBorder="1" applyAlignment="1" applyProtection="1">
      <alignment horizontal="center" vertical="center"/>
      <protection hidden="1"/>
    </xf>
    <xf numFmtId="0" fontId="48" fillId="0" borderId="27" xfId="7" applyFont="1" applyBorder="1" applyAlignment="1" applyProtection="1">
      <alignment horizontal="center" vertical="center"/>
      <protection hidden="1"/>
    </xf>
    <xf numFmtId="0" fontId="4" fillId="0" borderId="34" xfId="7" applyFont="1" applyBorder="1" applyAlignment="1" applyProtection="1">
      <alignment horizontal="center" vertical="center"/>
      <protection hidden="1"/>
    </xf>
    <xf numFmtId="0" fontId="4" fillId="0" borderId="0" xfId="7" applyFont="1" applyBorder="1" applyAlignment="1" applyProtection="1">
      <alignment horizontal="center" vertical="center"/>
      <protection hidden="1"/>
    </xf>
    <xf numFmtId="0" fontId="4" fillId="0" borderId="27" xfId="7" applyFont="1" applyBorder="1" applyAlignment="1" applyProtection="1">
      <alignment horizontal="center" vertical="center"/>
      <protection hidden="1"/>
    </xf>
    <xf numFmtId="0" fontId="48" fillId="0" borderId="105" xfId="7" applyFont="1" applyBorder="1" applyAlignment="1" applyProtection="1">
      <alignment horizontal="center" vertical="center"/>
      <protection hidden="1"/>
    </xf>
    <xf numFmtId="0" fontId="48" fillId="0" borderId="112" xfId="7" applyFont="1" applyBorder="1" applyAlignment="1" applyProtection="1">
      <alignment horizontal="center" vertical="center"/>
      <protection hidden="1"/>
    </xf>
    <xf numFmtId="0" fontId="48" fillId="4" borderId="117" xfId="7" applyFont="1" applyFill="1" applyBorder="1" applyAlignment="1" applyProtection="1">
      <alignment horizontal="left" vertical="center" wrapText="1"/>
      <protection hidden="1"/>
    </xf>
    <xf numFmtId="0" fontId="48" fillId="4" borderId="119" xfId="7" applyFont="1" applyFill="1" applyBorder="1" applyAlignment="1" applyProtection="1">
      <alignment horizontal="left" vertical="center" wrapText="1"/>
      <protection hidden="1"/>
    </xf>
    <xf numFmtId="0" fontId="3" fillId="3" borderId="26" xfId="0" applyFont="1" applyFill="1" applyBorder="1" applyAlignment="1">
      <alignment horizontal="center" vertical="center" wrapText="1"/>
    </xf>
    <xf numFmtId="0" fontId="3" fillId="3" borderId="27" xfId="0" applyFont="1" applyFill="1" applyBorder="1" applyAlignment="1">
      <alignment horizontal="center" vertical="center" wrapText="1"/>
    </xf>
    <xf numFmtId="0" fontId="3" fillId="3" borderId="14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9" fillId="12" borderId="28" xfId="7" applyFont="1" applyFill="1" applyBorder="1" applyAlignment="1" applyProtection="1">
      <alignment horizontal="center" vertical="center" readingOrder="1"/>
      <protection hidden="1"/>
    </xf>
    <xf numFmtId="0" fontId="9" fillId="12" borderId="29" xfId="7" applyFont="1" applyFill="1" applyBorder="1" applyAlignment="1" applyProtection="1">
      <alignment horizontal="center" vertical="center" readingOrder="1"/>
      <protection hidden="1"/>
    </xf>
    <xf numFmtId="0" fontId="9" fillId="12" borderId="30" xfId="7" applyFont="1" applyFill="1" applyBorder="1" applyAlignment="1" applyProtection="1">
      <alignment horizontal="center" vertical="center" readingOrder="1"/>
      <protection hidden="1"/>
    </xf>
    <xf numFmtId="0" fontId="49" fillId="0" borderId="32" xfId="0" applyFont="1" applyBorder="1" applyAlignment="1">
      <alignment horizontal="left" vertical="center"/>
    </xf>
    <xf numFmtId="0" fontId="49" fillId="0" borderId="23" xfId="0" applyFont="1" applyBorder="1" applyAlignment="1">
      <alignment horizontal="left" vertical="center"/>
    </xf>
    <xf numFmtId="0" fontId="48" fillId="0" borderId="104" xfId="7" applyFont="1" applyBorder="1" applyAlignment="1" applyProtection="1">
      <alignment horizontal="center" vertical="center"/>
      <protection hidden="1"/>
    </xf>
    <xf numFmtId="0" fontId="48" fillId="0" borderId="103" xfId="7" applyFont="1" applyBorder="1" applyAlignment="1" applyProtection="1">
      <alignment horizontal="center" vertical="center"/>
      <protection hidden="1"/>
    </xf>
    <xf numFmtId="0" fontId="48" fillId="4" borderId="104" xfId="7" applyFont="1" applyFill="1" applyBorder="1" applyAlignment="1" applyProtection="1">
      <alignment horizontal="center" vertical="center"/>
      <protection hidden="1"/>
    </xf>
    <xf numFmtId="0" fontId="48" fillId="4" borderId="105" xfId="7" applyFont="1" applyFill="1" applyBorder="1" applyAlignment="1" applyProtection="1">
      <alignment horizontal="center" vertical="center"/>
      <protection hidden="1"/>
    </xf>
    <xf numFmtId="0" fontId="44" fillId="11" borderId="28" xfId="7" applyFont="1" applyFill="1" applyBorder="1" applyAlignment="1" applyProtection="1">
      <alignment horizontal="center" vertical="center" readingOrder="1"/>
      <protection hidden="1"/>
    </xf>
    <xf numFmtId="0" fontId="44" fillId="11" borderId="29" xfId="7" applyFont="1" applyFill="1" applyBorder="1" applyAlignment="1" applyProtection="1">
      <alignment horizontal="center" vertical="center" readingOrder="1"/>
      <protection hidden="1"/>
    </xf>
    <xf numFmtId="0" fontId="44" fillId="11" borderId="30" xfId="7" applyFont="1" applyFill="1" applyBorder="1" applyAlignment="1" applyProtection="1">
      <alignment horizontal="center" vertical="center" readingOrder="1"/>
      <protection hidden="1"/>
    </xf>
    <xf numFmtId="17" fontId="49" fillId="0" borderId="20" xfId="0" applyNumberFormat="1" applyFont="1" applyBorder="1" applyAlignment="1">
      <alignment horizontal="left" vertical="center"/>
    </xf>
    <xf numFmtId="17" fontId="49" fillId="0" borderId="22" xfId="0" applyNumberFormat="1" applyFont="1" applyBorder="1" applyAlignment="1">
      <alignment horizontal="left" vertical="center"/>
    </xf>
    <xf numFmtId="0" fontId="49" fillId="0" borderId="44" xfId="0" applyFont="1" applyBorder="1" applyAlignment="1">
      <alignment horizontal="left" vertical="center"/>
    </xf>
    <xf numFmtId="167" fontId="49" fillId="0" borderId="20" xfId="0" applyNumberFormat="1" applyFont="1" applyBorder="1" applyAlignment="1">
      <alignment horizontal="left" vertical="center"/>
    </xf>
    <xf numFmtId="167" fontId="49" fillId="0" borderId="47" xfId="0" applyNumberFormat="1" applyFont="1" applyBorder="1" applyAlignment="1">
      <alignment horizontal="left" vertical="center"/>
    </xf>
  </cellXfs>
  <cellStyles count="15">
    <cellStyle name="Excel_BuiltIn_Percent" xfId="12"/>
    <cellStyle name="Moeda 2" xfId="8"/>
    <cellStyle name="Moeda 3" xfId="14"/>
    <cellStyle name="Normal" xfId="0" builtinId="0"/>
    <cellStyle name="Normal 2" xfId="7"/>
    <cellStyle name="Normal 2 2" xfId="11"/>
    <cellStyle name="Normal 2 3 2" xfId="6"/>
    <cellStyle name="Normal 2_Modelo de Detalhamento do  BDI" xfId="5"/>
    <cellStyle name="Porcentagem 2" xfId="9"/>
    <cellStyle name="Porcentagem 2 2" xfId="13"/>
    <cellStyle name="Separador de milhares 10" xfId="4"/>
    <cellStyle name="Vírgula" xfId="1" builtinId="3"/>
    <cellStyle name="Vírgula 2" xfId="10"/>
    <cellStyle name="Vírgula 2 2" xfId="3"/>
    <cellStyle name="Vírgula 4" xfId="2"/>
  </cellStyles>
  <dxfs count="2">
    <dxf>
      <font>
        <color rgb="FF0000FF"/>
      </font>
    </dxf>
    <dxf>
      <font>
        <color rgb="FF0000FF"/>
      </font>
    </dxf>
  </dxfs>
  <tableStyles count="0" defaultTableStyle="TableStyleMedium2" defaultPivotStyle="PivotStyleLight16"/>
  <colors>
    <mruColors>
      <color rgb="FFFFFFCC"/>
      <color rgb="FFE7FFFF"/>
      <color rgb="FFD9FFFF"/>
      <color rgb="FF00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26" Type="http://schemas.openxmlformats.org/officeDocument/2006/relationships/image" Target="../media/image27.jpeg"/><Relationship Id="rId3" Type="http://schemas.openxmlformats.org/officeDocument/2006/relationships/image" Target="../media/image4.jpeg"/><Relationship Id="rId21" Type="http://schemas.openxmlformats.org/officeDocument/2006/relationships/image" Target="../media/image22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5" Type="http://schemas.openxmlformats.org/officeDocument/2006/relationships/image" Target="../media/image26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29" Type="http://schemas.openxmlformats.org/officeDocument/2006/relationships/image" Target="../media/image30.jpeg"/><Relationship Id="rId1" Type="http://schemas.openxmlformats.org/officeDocument/2006/relationships/image" Target="../media/image2.jp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590550</xdr:colOff>
      <xdr:row>2</xdr:row>
      <xdr:rowOff>85725</xdr:rowOff>
    </xdr:from>
    <xdr:to>
      <xdr:col>6</xdr:col>
      <xdr:colOff>115358</xdr:colOff>
      <xdr:row>2</xdr:row>
      <xdr:rowOff>607930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49" t="20325" r="8147" b="22396"/>
        <a:stretch/>
      </xdr:blipFill>
      <xdr:spPr>
        <a:xfrm>
          <a:off x="1390650" y="352425"/>
          <a:ext cx="4448175" cy="5222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504825</xdr:colOff>
      <xdr:row>2</xdr:row>
      <xdr:rowOff>57148</xdr:rowOff>
    </xdr:from>
    <xdr:to>
      <xdr:col>11</xdr:col>
      <xdr:colOff>762000</xdr:colOff>
      <xdr:row>6</xdr:row>
      <xdr:rowOff>152977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49" t="20325" r="8147" b="22396"/>
        <a:stretch/>
      </xdr:blipFill>
      <xdr:spPr>
        <a:xfrm>
          <a:off x="1390650" y="352423"/>
          <a:ext cx="7296150" cy="8578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597477</xdr:colOff>
      <xdr:row>2</xdr:row>
      <xdr:rowOff>69272</xdr:rowOff>
    </xdr:from>
    <xdr:to>
      <xdr:col>8</xdr:col>
      <xdr:colOff>313075</xdr:colOff>
      <xdr:row>6</xdr:row>
      <xdr:rowOff>165101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49" t="20325" r="8147" b="22396"/>
        <a:stretch/>
      </xdr:blipFill>
      <xdr:spPr>
        <a:xfrm>
          <a:off x="961159" y="355022"/>
          <a:ext cx="7296150" cy="85782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476249</xdr:colOff>
      <xdr:row>2</xdr:row>
      <xdr:rowOff>43296</xdr:rowOff>
    </xdr:from>
    <xdr:to>
      <xdr:col>10</xdr:col>
      <xdr:colOff>1148194</xdr:colOff>
      <xdr:row>6</xdr:row>
      <xdr:rowOff>139125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49" t="20325" r="8147" b="22396"/>
        <a:stretch/>
      </xdr:blipFill>
      <xdr:spPr>
        <a:xfrm>
          <a:off x="1558635" y="329046"/>
          <a:ext cx="7296150" cy="85782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476249</xdr:colOff>
      <xdr:row>2</xdr:row>
      <xdr:rowOff>43296</xdr:rowOff>
    </xdr:from>
    <xdr:to>
      <xdr:col>10</xdr:col>
      <xdr:colOff>1148194</xdr:colOff>
      <xdr:row>6</xdr:row>
      <xdr:rowOff>139125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49" t="20325" r="8147" b="22396"/>
        <a:stretch/>
      </xdr:blipFill>
      <xdr:spPr>
        <a:xfrm>
          <a:off x="1552574" y="329046"/>
          <a:ext cx="7272770" cy="85782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47625</xdr:colOff>
      <xdr:row>2</xdr:row>
      <xdr:rowOff>47623</xdr:rowOff>
    </xdr:from>
    <xdr:to>
      <xdr:col>9</xdr:col>
      <xdr:colOff>714375</xdr:colOff>
      <xdr:row>6</xdr:row>
      <xdr:rowOff>143452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49" t="20325" r="8147" b="22396"/>
        <a:stretch/>
      </xdr:blipFill>
      <xdr:spPr>
        <a:xfrm>
          <a:off x="933450" y="342898"/>
          <a:ext cx="7296150" cy="85782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219076</xdr:colOff>
      <xdr:row>19</xdr:row>
      <xdr:rowOff>116700</xdr:rowOff>
    </xdr:from>
    <xdr:to>
      <xdr:col>5</xdr:col>
      <xdr:colOff>2406624</xdr:colOff>
      <xdr:row>19</xdr:row>
      <xdr:rowOff>3028949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6" y="5860275"/>
          <a:ext cx="3882998" cy="2912249"/>
        </a:xfrm>
        <a:prstGeom prst="rect">
          <a:avLst/>
        </a:prstGeom>
      </xdr:spPr>
    </xdr:pic>
    <xdr:clientData/>
  </xdr:twoCellAnchor>
  <xdr:twoCellAnchor editAs="oneCell">
    <xdr:from>
      <xdr:col>5</xdr:col>
      <xdr:colOff>2607451</xdr:colOff>
      <xdr:row>19</xdr:row>
      <xdr:rowOff>123825</xdr:rowOff>
    </xdr:from>
    <xdr:to>
      <xdr:col>9</xdr:col>
      <xdr:colOff>1032624</xdr:colOff>
      <xdr:row>19</xdr:row>
      <xdr:rowOff>3036074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851" y="5867400"/>
          <a:ext cx="3882998" cy="2912249"/>
        </a:xfrm>
        <a:prstGeom prst="rect">
          <a:avLst/>
        </a:prstGeom>
      </xdr:spPr>
    </xdr:pic>
    <xdr:clientData/>
  </xdr:twoCellAnchor>
  <xdr:twoCellAnchor editAs="oneCell">
    <xdr:from>
      <xdr:col>5</xdr:col>
      <xdr:colOff>2609850</xdr:colOff>
      <xdr:row>22</xdr:row>
      <xdr:rowOff>133350</xdr:rowOff>
    </xdr:from>
    <xdr:to>
      <xdr:col>9</xdr:col>
      <xdr:colOff>1035225</xdr:colOff>
      <xdr:row>22</xdr:row>
      <xdr:rowOff>3045750</xdr:rowOff>
    </xdr:to>
    <xdr:pic>
      <xdr:nvPicPr>
        <xdr:cNvPr id="5" name="Imagem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0" y="9667875"/>
          <a:ext cx="3883200" cy="2912400"/>
        </a:xfrm>
        <a:prstGeom prst="rect">
          <a:avLst/>
        </a:prstGeom>
      </xdr:spPr>
    </xdr:pic>
    <xdr:clientData/>
  </xdr:twoCellAnchor>
  <xdr:twoCellAnchor editAs="oneCell">
    <xdr:from>
      <xdr:col>2</xdr:col>
      <xdr:colOff>216675</xdr:colOff>
      <xdr:row>22</xdr:row>
      <xdr:rowOff>130950</xdr:rowOff>
    </xdr:from>
    <xdr:to>
      <xdr:col>5</xdr:col>
      <xdr:colOff>2404425</xdr:colOff>
      <xdr:row>22</xdr:row>
      <xdr:rowOff>3043350</xdr:rowOff>
    </xdr:to>
    <xdr:pic>
      <xdr:nvPicPr>
        <xdr:cNvPr id="6" name="Imagem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625" y="9665475"/>
          <a:ext cx="3883200" cy="2912400"/>
        </a:xfrm>
        <a:prstGeom prst="rect">
          <a:avLst/>
        </a:prstGeom>
      </xdr:spPr>
    </xdr:pic>
    <xdr:clientData/>
  </xdr:twoCellAnchor>
  <xdr:twoCellAnchor editAs="oneCell">
    <xdr:from>
      <xdr:col>5</xdr:col>
      <xdr:colOff>2609850</xdr:colOff>
      <xdr:row>24</xdr:row>
      <xdr:rowOff>133350</xdr:rowOff>
    </xdr:from>
    <xdr:to>
      <xdr:col>9</xdr:col>
      <xdr:colOff>1035225</xdr:colOff>
      <xdr:row>24</xdr:row>
      <xdr:rowOff>3045750</xdr:rowOff>
    </xdr:to>
    <xdr:pic>
      <xdr:nvPicPr>
        <xdr:cNvPr id="7" name="Imagem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0" y="13420725"/>
          <a:ext cx="3883200" cy="2912400"/>
        </a:xfrm>
        <a:prstGeom prst="rect">
          <a:avLst/>
        </a:prstGeom>
      </xdr:spPr>
    </xdr:pic>
    <xdr:clientData/>
  </xdr:twoCellAnchor>
  <xdr:twoCellAnchor editAs="oneCell">
    <xdr:from>
      <xdr:col>2</xdr:col>
      <xdr:colOff>216675</xdr:colOff>
      <xdr:row>24</xdr:row>
      <xdr:rowOff>121425</xdr:rowOff>
    </xdr:from>
    <xdr:to>
      <xdr:col>5</xdr:col>
      <xdr:colOff>2404425</xdr:colOff>
      <xdr:row>24</xdr:row>
      <xdr:rowOff>3033825</xdr:rowOff>
    </xdr:to>
    <xdr:pic>
      <xdr:nvPicPr>
        <xdr:cNvPr id="8" name="Imagem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625" y="13408800"/>
          <a:ext cx="3883200" cy="2912400"/>
        </a:xfrm>
        <a:prstGeom prst="rect">
          <a:avLst/>
        </a:prstGeom>
      </xdr:spPr>
    </xdr:pic>
    <xdr:clientData/>
  </xdr:twoCellAnchor>
  <xdr:twoCellAnchor editAs="oneCell">
    <xdr:from>
      <xdr:col>5</xdr:col>
      <xdr:colOff>2609850</xdr:colOff>
      <xdr:row>26</xdr:row>
      <xdr:rowOff>133350</xdr:rowOff>
    </xdr:from>
    <xdr:to>
      <xdr:col>9</xdr:col>
      <xdr:colOff>1035225</xdr:colOff>
      <xdr:row>26</xdr:row>
      <xdr:rowOff>3045750</xdr:rowOff>
    </xdr:to>
    <xdr:pic>
      <xdr:nvPicPr>
        <xdr:cNvPr id="9" name="Imagem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0" y="17364075"/>
          <a:ext cx="3883200" cy="2912400"/>
        </a:xfrm>
        <a:prstGeom prst="rect">
          <a:avLst/>
        </a:prstGeom>
      </xdr:spPr>
    </xdr:pic>
    <xdr:clientData/>
  </xdr:twoCellAnchor>
  <xdr:twoCellAnchor editAs="oneCell">
    <xdr:from>
      <xdr:col>2</xdr:col>
      <xdr:colOff>216675</xdr:colOff>
      <xdr:row>26</xdr:row>
      <xdr:rowOff>130950</xdr:rowOff>
    </xdr:from>
    <xdr:to>
      <xdr:col>5</xdr:col>
      <xdr:colOff>2404425</xdr:colOff>
      <xdr:row>26</xdr:row>
      <xdr:rowOff>3043350</xdr:rowOff>
    </xdr:to>
    <xdr:pic>
      <xdr:nvPicPr>
        <xdr:cNvPr id="10" name="Imagem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625" y="17361675"/>
          <a:ext cx="3883200" cy="2912400"/>
        </a:xfrm>
        <a:prstGeom prst="rect">
          <a:avLst/>
        </a:prstGeom>
      </xdr:spPr>
    </xdr:pic>
    <xdr:clientData/>
  </xdr:twoCellAnchor>
  <xdr:twoCellAnchor editAs="oneCell">
    <xdr:from>
      <xdr:col>5</xdr:col>
      <xdr:colOff>2609850</xdr:colOff>
      <xdr:row>30</xdr:row>
      <xdr:rowOff>142875</xdr:rowOff>
    </xdr:from>
    <xdr:to>
      <xdr:col>9</xdr:col>
      <xdr:colOff>1035225</xdr:colOff>
      <xdr:row>30</xdr:row>
      <xdr:rowOff>3055275</xdr:rowOff>
    </xdr:to>
    <xdr:pic>
      <xdr:nvPicPr>
        <xdr:cNvPr id="11" name="Imagem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0" y="21745575"/>
          <a:ext cx="3883200" cy="2912400"/>
        </a:xfrm>
        <a:prstGeom prst="rect">
          <a:avLst/>
        </a:prstGeom>
      </xdr:spPr>
    </xdr:pic>
    <xdr:clientData/>
  </xdr:twoCellAnchor>
  <xdr:twoCellAnchor editAs="oneCell">
    <xdr:from>
      <xdr:col>2</xdr:col>
      <xdr:colOff>216675</xdr:colOff>
      <xdr:row>30</xdr:row>
      <xdr:rowOff>150000</xdr:rowOff>
    </xdr:from>
    <xdr:to>
      <xdr:col>5</xdr:col>
      <xdr:colOff>2404425</xdr:colOff>
      <xdr:row>30</xdr:row>
      <xdr:rowOff>3062400</xdr:rowOff>
    </xdr:to>
    <xdr:pic>
      <xdr:nvPicPr>
        <xdr:cNvPr id="12" name="Imagem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625" y="21752700"/>
          <a:ext cx="3883200" cy="2912400"/>
        </a:xfrm>
        <a:prstGeom prst="rect">
          <a:avLst/>
        </a:prstGeom>
      </xdr:spPr>
    </xdr:pic>
    <xdr:clientData/>
  </xdr:twoCellAnchor>
  <xdr:twoCellAnchor editAs="oneCell">
    <xdr:from>
      <xdr:col>5</xdr:col>
      <xdr:colOff>2609850</xdr:colOff>
      <xdr:row>32</xdr:row>
      <xdr:rowOff>114300</xdr:rowOff>
    </xdr:from>
    <xdr:to>
      <xdr:col>9</xdr:col>
      <xdr:colOff>1035225</xdr:colOff>
      <xdr:row>32</xdr:row>
      <xdr:rowOff>3026700</xdr:rowOff>
    </xdr:to>
    <xdr:pic>
      <xdr:nvPicPr>
        <xdr:cNvPr id="13" name="Imagem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0" y="25279350"/>
          <a:ext cx="3883200" cy="2912400"/>
        </a:xfrm>
        <a:prstGeom prst="rect">
          <a:avLst/>
        </a:prstGeom>
      </xdr:spPr>
    </xdr:pic>
    <xdr:clientData/>
  </xdr:twoCellAnchor>
  <xdr:twoCellAnchor editAs="oneCell">
    <xdr:from>
      <xdr:col>2</xdr:col>
      <xdr:colOff>216675</xdr:colOff>
      <xdr:row>32</xdr:row>
      <xdr:rowOff>121425</xdr:rowOff>
    </xdr:from>
    <xdr:to>
      <xdr:col>5</xdr:col>
      <xdr:colOff>2404425</xdr:colOff>
      <xdr:row>32</xdr:row>
      <xdr:rowOff>3033825</xdr:rowOff>
    </xdr:to>
    <xdr:pic>
      <xdr:nvPicPr>
        <xdr:cNvPr id="14" name="Imagem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625" y="25286475"/>
          <a:ext cx="3883200" cy="2912400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34</xdr:row>
      <xdr:rowOff>142874</xdr:rowOff>
    </xdr:from>
    <xdr:to>
      <xdr:col>5</xdr:col>
      <xdr:colOff>2409824</xdr:colOff>
      <xdr:row>34</xdr:row>
      <xdr:rowOff>3048000</xdr:rowOff>
    </xdr:to>
    <xdr:pic>
      <xdr:nvPicPr>
        <xdr:cNvPr id="15" name="Imagem 14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861" r="-527" b="17777"/>
        <a:stretch/>
      </xdr:blipFill>
      <xdr:spPr>
        <a:xfrm>
          <a:off x="581025" y="29060774"/>
          <a:ext cx="3886199" cy="2905126"/>
        </a:xfrm>
        <a:prstGeom prst="rect">
          <a:avLst/>
        </a:prstGeom>
      </xdr:spPr>
    </xdr:pic>
    <xdr:clientData/>
  </xdr:twoCellAnchor>
  <xdr:twoCellAnchor editAs="oneCell">
    <xdr:from>
      <xdr:col>5</xdr:col>
      <xdr:colOff>2619375</xdr:colOff>
      <xdr:row>34</xdr:row>
      <xdr:rowOff>133350</xdr:rowOff>
    </xdr:from>
    <xdr:to>
      <xdr:col>9</xdr:col>
      <xdr:colOff>1044750</xdr:colOff>
      <xdr:row>34</xdr:row>
      <xdr:rowOff>3045750</xdr:rowOff>
    </xdr:to>
    <xdr:pic>
      <xdr:nvPicPr>
        <xdr:cNvPr id="17" name="Imagem 1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6775" y="29051250"/>
          <a:ext cx="3883200" cy="2912400"/>
        </a:xfrm>
        <a:prstGeom prst="rect">
          <a:avLst/>
        </a:prstGeom>
      </xdr:spPr>
    </xdr:pic>
    <xdr:clientData/>
  </xdr:twoCellAnchor>
  <xdr:twoCellAnchor editAs="oneCell">
    <xdr:from>
      <xdr:col>2</xdr:col>
      <xdr:colOff>216975</xdr:colOff>
      <xdr:row>37</xdr:row>
      <xdr:rowOff>150300</xdr:rowOff>
    </xdr:from>
    <xdr:to>
      <xdr:col>5</xdr:col>
      <xdr:colOff>2390775</xdr:colOff>
      <xdr:row>37</xdr:row>
      <xdr:rowOff>3062700</xdr:rowOff>
    </xdr:to>
    <xdr:pic>
      <xdr:nvPicPr>
        <xdr:cNvPr id="18" name="Imagem 1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057350" y="32380725"/>
          <a:ext cx="2912400" cy="3869250"/>
        </a:xfrm>
        <a:prstGeom prst="rect">
          <a:avLst/>
        </a:prstGeom>
      </xdr:spPr>
    </xdr:pic>
    <xdr:clientData/>
  </xdr:twoCellAnchor>
  <xdr:twoCellAnchor editAs="oneCell">
    <xdr:from>
      <xdr:col>5</xdr:col>
      <xdr:colOff>2626500</xdr:colOff>
      <xdr:row>37</xdr:row>
      <xdr:rowOff>152398</xdr:rowOff>
    </xdr:from>
    <xdr:to>
      <xdr:col>9</xdr:col>
      <xdr:colOff>91412</xdr:colOff>
      <xdr:row>37</xdr:row>
      <xdr:rowOff>3064798</xdr:rowOff>
    </xdr:to>
    <xdr:pic>
      <xdr:nvPicPr>
        <xdr:cNvPr id="19" name="Imagem 18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265"/>
        <a:stretch/>
      </xdr:blipFill>
      <xdr:spPr>
        <a:xfrm>
          <a:off x="4683900" y="32861248"/>
          <a:ext cx="2922737" cy="2912400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39</xdr:row>
      <xdr:rowOff>123825</xdr:rowOff>
    </xdr:from>
    <xdr:to>
      <xdr:col>5</xdr:col>
      <xdr:colOff>2390775</xdr:colOff>
      <xdr:row>39</xdr:row>
      <xdr:rowOff>3036225</xdr:rowOff>
    </xdr:to>
    <xdr:pic>
      <xdr:nvPicPr>
        <xdr:cNvPr id="20" name="Imagem 1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36585525"/>
          <a:ext cx="3867150" cy="2912400"/>
        </a:xfrm>
        <a:prstGeom prst="rect">
          <a:avLst/>
        </a:prstGeom>
      </xdr:spPr>
    </xdr:pic>
    <xdr:clientData/>
  </xdr:twoCellAnchor>
  <xdr:twoCellAnchor editAs="oneCell">
    <xdr:from>
      <xdr:col>5</xdr:col>
      <xdr:colOff>2626500</xdr:colOff>
      <xdr:row>39</xdr:row>
      <xdr:rowOff>121425</xdr:rowOff>
    </xdr:from>
    <xdr:to>
      <xdr:col>9</xdr:col>
      <xdr:colOff>1051875</xdr:colOff>
      <xdr:row>39</xdr:row>
      <xdr:rowOff>3033825</xdr:rowOff>
    </xdr:to>
    <xdr:pic>
      <xdr:nvPicPr>
        <xdr:cNvPr id="21" name="Imagem 20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3900" y="36583125"/>
          <a:ext cx="3883200" cy="2912400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41</xdr:row>
      <xdr:rowOff>123825</xdr:rowOff>
    </xdr:from>
    <xdr:to>
      <xdr:col>5</xdr:col>
      <xdr:colOff>2406825</xdr:colOff>
      <xdr:row>41</xdr:row>
      <xdr:rowOff>3036225</xdr:rowOff>
    </xdr:to>
    <xdr:pic>
      <xdr:nvPicPr>
        <xdr:cNvPr id="22" name="Imagem 2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40338375"/>
          <a:ext cx="3883200" cy="2912400"/>
        </a:xfrm>
        <a:prstGeom prst="rect">
          <a:avLst/>
        </a:prstGeom>
      </xdr:spPr>
    </xdr:pic>
    <xdr:clientData/>
  </xdr:twoCellAnchor>
  <xdr:twoCellAnchor editAs="oneCell">
    <xdr:from>
      <xdr:col>5</xdr:col>
      <xdr:colOff>2616975</xdr:colOff>
      <xdr:row>41</xdr:row>
      <xdr:rowOff>111900</xdr:rowOff>
    </xdr:from>
    <xdr:to>
      <xdr:col>9</xdr:col>
      <xdr:colOff>1042350</xdr:colOff>
      <xdr:row>41</xdr:row>
      <xdr:rowOff>3024300</xdr:rowOff>
    </xdr:to>
    <xdr:pic>
      <xdr:nvPicPr>
        <xdr:cNvPr id="23" name="Imagem 2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4375" y="40326450"/>
          <a:ext cx="3883200" cy="2912400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43</xdr:row>
      <xdr:rowOff>104775</xdr:rowOff>
    </xdr:from>
    <xdr:to>
      <xdr:col>5</xdr:col>
      <xdr:colOff>2406825</xdr:colOff>
      <xdr:row>43</xdr:row>
      <xdr:rowOff>3017175</xdr:rowOff>
    </xdr:to>
    <xdr:pic>
      <xdr:nvPicPr>
        <xdr:cNvPr id="24" name="Imagem 2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44072175"/>
          <a:ext cx="3883200" cy="2912400"/>
        </a:xfrm>
        <a:prstGeom prst="rect">
          <a:avLst/>
        </a:prstGeom>
      </xdr:spPr>
    </xdr:pic>
    <xdr:clientData/>
  </xdr:twoCellAnchor>
  <xdr:twoCellAnchor editAs="oneCell">
    <xdr:from>
      <xdr:col>5</xdr:col>
      <xdr:colOff>2607450</xdr:colOff>
      <xdr:row>43</xdr:row>
      <xdr:rowOff>102375</xdr:rowOff>
    </xdr:from>
    <xdr:to>
      <xdr:col>9</xdr:col>
      <xdr:colOff>1032825</xdr:colOff>
      <xdr:row>43</xdr:row>
      <xdr:rowOff>3014775</xdr:rowOff>
    </xdr:to>
    <xdr:pic>
      <xdr:nvPicPr>
        <xdr:cNvPr id="25" name="Imagem 2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850" y="44069775"/>
          <a:ext cx="3883200" cy="2912400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46</xdr:row>
      <xdr:rowOff>123825</xdr:rowOff>
    </xdr:from>
    <xdr:to>
      <xdr:col>5</xdr:col>
      <xdr:colOff>2406825</xdr:colOff>
      <xdr:row>46</xdr:row>
      <xdr:rowOff>3036225</xdr:rowOff>
    </xdr:to>
    <xdr:pic>
      <xdr:nvPicPr>
        <xdr:cNvPr id="26" name="Imagem 2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47653575"/>
          <a:ext cx="3883200" cy="2912400"/>
        </a:xfrm>
        <a:prstGeom prst="rect">
          <a:avLst/>
        </a:prstGeom>
      </xdr:spPr>
    </xdr:pic>
    <xdr:clientData/>
  </xdr:twoCellAnchor>
  <xdr:twoCellAnchor editAs="oneCell">
    <xdr:from>
      <xdr:col>5</xdr:col>
      <xdr:colOff>2607450</xdr:colOff>
      <xdr:row>46</xdr:row>
      <xdr:rowOff>121425</xdr:rowOff>
    </xdr:from>
    <xdr:to>
      <xdr:col>9</xdr:col>
      <xdr:colOff>1032825</xdr:colOff>
      <xdr:row>46</xdr:row>
      <xdr:rowOff>3033825</xdr:rowOff>
    </xdr:to>
    <xdr:pic>
      <xdr:nvPicPr>
        <xdr:cNvPr id="27" name="Imagem 26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850" y="47651175"/>
          <a:ext cx="3883200" cy="2912400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48</xdr:row>
      <xdr:rowOff>123825</xdr:rowOff>
    </xdr:from>
    <xdr:to>
      <xdr:col>5</xdr:col>
      <xdr:colOff>2406825</xdr:colOff>
      <xdr:row>48</xdr:row>
      <xdr:rowOff>3036225</xdr:rowOff>
    </xdr:to>
    <xdr:pic>
      <xdr:nvPicPr>
        <xdr:cNvPr id="28" name="Imagem 27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51444525"/>
          <a:ext cx="3883200" cy="2912400"/>
        </a:xfrm>
        <a:prstGeom prst="rect">
          <a:avLst/>
        </a:prstGeom>
      </xdr:spPr>
    </xdr:pic>
    <xdr:clientData/>
  </xdr:twoCellAnchor>
  <xdr:twoCellAnchor editAs="oneCell">
    <xdr:from>
      <xdr:col>5</xdr:col>
      <xdr:colOff>2607450</xdr:colOff>
      <xdr:row>48</xdr:row>
      <xdr:rowOff>130950</xdr:rowOff>
    </xdr:from>
    <xdr:to>
      <xdr:col>9</xdr:col>
      <xdr:colOff>1032825</xdr:colOff>
      <xdr:row>48</xdr:row>
      <xdr:rowOff>3043350</xdr:rowOff>
    </xdr:to>
    <xdr:pic>
      <xdr:nvPicPr>
        <xdr:cNvPr id="29" name="Imagem 28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850" y="51451650"/>
          <a:ext cx="3883200" cy="2912400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50</xdr:row>
      <xdr:rowOff>133350</xdr:rowOff>
    </xdr:from>
    <xdr:to>
      <xdr:col>5</xdr:col>
      <xdr:colOff>2406825</xdr:colOff>
      <xdr:row>50</xdr:row>
      <xdr:rowOff>3045750</xdr:rowOff>
    </xdr:to>
    <xdr:pic>
      <xdr:nvPicPr>
        <xdr:cNvPr id="30" name="Imagem 29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55778400"/>
          <a:ext cx="3883200" cy="2912400"/>
        </a:xfrm>
        <a:prstGeom prst="rect">
          <a:avLst/>
        </a:prstGeom>
      </xdr:spPr>
    </xdr:pic>
    <xdr:clientData/>
  </xdr:twoCellAnchor>
  <xdr:twoCellAnchor editAs="oneCell">
    <xdr:from>
      <xdr:col>5</xdr:col>
      <xdr:colOff>2607450</xdr:colOff>
      <xdr:row>50</xdr:row>
      <xdr:rowOff>140475</xdr:rowOff>
    </xdr:from>
    <xdr:to>
      <xdr:col>9</xdr:col>
      <xdr:colOff>1032825</xdr:colOff>
      <xdr:row>50</xdr:row>
      <xdr:rowOff>3052875</xdr:rowOff>
    </xdr:to>
    <xdr:pic>
      <xdr:nvPicPr>
        <xdr:cNvPr id="31" name="Imagem 30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850" y="55785525"/>
          <a:ext cx="3883200" cy="2912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/Desktop/PLANILHA%20OR&#199;AMENTARIA%20DONA%20ROSA%20-ATUAL%20THARIK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/Desktop/REFERENCIAIS/PLANILHA%20OR&#199;AMENTARIA%20DONA%20ROSA%20-ATUAL%20THARIK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/Desktop/PRA&#199;A%20ALTO%20MUTUM%20-%20Replanilhamento/PLANILHA%20OR&#199;AMENT&#193;RI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"/>
      <sheetName val="CSINAPI"/>
      <sheetName val="ISINAPI"/>
      <sheetName val="CDER"/>
      <sheetName val="IDER"/>
      <sheetName val="CCESAN"/>
      <sheetName val="CSCORIO"/>
      <sheetName val="DADOS"/>
      <sheetName val="Auxiliar"/>
      <sheetName val="BDI"/>
      <sheetName val="ORCAMENTO"/>
      <sheetName val="LICITACAO"/>
      <sheetName val="ABC"/>
      <sheetName val="MEMÓRIA DE CÁLCULO"/>
      <sheetName val="COMPOSICAO"/>
      <sheetName val="MERCADO"/>
      <sheetName val="CRONOGRAMA"/>
      <sheetName val="Planilh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 t="str">
            <v>I</v>
          </cell>
        </row>
        <row r="3">
          <cell r="A3" t="str">
            <v>C</v>
          </cell>
        </row>
        <row r="6">
          <cell r="A6" t="str">
            <v>CESAN</v>
          </cell>
        </row>
        <row r="7">
          <cell r="A7" t="str">
            <v>COMP</v>
          </cell>
        </row>
        <row r="8">
          <cell r="A8" t="str">
            <v>DER</v>
          </cell>
        </row>
        <row r="9">
          <cell r="A9" t="str">
            <v>IOPES</v>
          </cell>
        </row>
        <row r="10">
          <cell r="A10" t="str">
            <v>MERC</v>
          </cell>
        </row>
        <row r="11">
          <cell r="A11" t="str">
            <v>SCORIO</v>
          </cell>
        </row>
        <row r="12">
          <cell r="A12" t="str">
            <v>SICRO</v>
          </cell>
        </row>
        <row r="13">
          <cell r="A13" t="str">
            <v>SINAPI</v>
          </cell>
        </row>
      </sheetData>
      <sheetData sheetId="8">
        <row r="17">
          <cell r="A17" t="str">
            <v>Não Atende o Limite Superior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"/>
      <sheetName val="CSINAPI"/>
      <sheetName val="ISINAPI"/>
      <sheetName val="CDER"/>
      <sheetName val="IDER"/>
      <sheetName val="CCESAN"/>
      <sheetName val="CSCORIO"/>
      <sheetName val="DADOS"/>
      <sheetName val="Auxiliar"/>
      <sheetName val="BDI"/>
      <sheetName val="ORCAMENTO"/>
      <sheetName val="LICITACAO"/>
      <sheetName val="ABC"/>
      <sheetName val="MEMÓRIA DE CÁLCULO"/>
      <sheetName val="COMPOSICAO"/>
      <sheetName val="MERCADO"/>
      <sheetName val="CRONOGRAMA"/>
      <sheetName val="Planilh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 t="str">
            <v>I</v>
          </cell>
        </row>
        <row r="3">
          <cell r="A3" t="str">
            <v>C</v>
          </cell>
        </row>
        <row r="6">
          <cell r="A6" t="str">
            <v>CESAN</v>
          </cell>
        </row>
        <row r="7">
          <cell r="A7" t="str">
            <v>COMP</v>
          </cell>
        </row>
        <row r="8">
          <cell r="A8" t="str">
            <v>DER</v>
          </cell>
        </row>
        <row r="9">
          <cell r="A9" t="str">
            <v>IOPES</v>
          </cell>
        </row>
        <row r="10">
          <cell r="A10" t="str">
            <v>MERC</v>
          </cell>
        </row>
        <row r="11">
          <cell r="A11" t="str">
            <v>SCORIO</v>
          </cell>
        </row>
        <row r="12">
          <cell r="A12" t="str">
            <v>SICRO</v>
          </cell>
        </row>
        <row r="13">
          <cell r="A13" t="str">
            <v>SINAPI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"/>
      <sheetName val="BDI"/>
      <sheetName val="CSINAPI"/>
      <sheetName val="ISINAPI"/>
      <sheetName val="CDER"/>
      <sheetName val="IDER"/>
      <sheetName val="CCESAN"/>
      <sheetName val="CSCORIO"/>
      <sheetName val="DADOS"/>
      <sheetName val="Auxiliar"/>
      <sheetName val="ORCAMENTO"/>
      <sheetName val="LICITACAO"/>
      <sheetName val="ABC"/>
      <sheetName val="MEMÓRIA DE CÁLCULO"/>
      <sheetName val="COMPOSICAO"/>
      <sheetName val="MERCADO"/>
      <sheetName val="CRONOGRAMA"/>
      <sheetName val="Planilh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A2" t="str">
            <v>I</v>
          </cell>
        </row>
        <row r="3">
          <cell r="A3" t="str">
            <v>C</v>
          </cell>
        </row>
        <row r="6">
          <cell r="A6" t="str">
            <v>CESAN</v>
          </cell>
        </row>
        <row r="7">
          <cell r="A7" t="str">
            <v>COMP</v>
          </cell>
        </row>
        <row r="8">
          <cell r="A8" t="str">
            <v>DER</v>
          </cell>
        </row>
        <row r="9">
          <cell r="A9" t="str">
            <v>IOPES</v>
          </cell>
        </row>
        <row r="10">
          <cell r="A10" t="str">
            <v>MERC</v>
          </cell>
        </row>
        <row r="11">
          <cell r="A11" t="str">
            <v>SCORIO</v>
          </cell>
        </row>
        <row r="12">
          <cell r="A12" t="str">
            <v>SICRO</v>
          </cell>
        </row>
        <row r="13">
          <cell r="A13" t="str">
            <v>SINAPI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ilha8">
    <tabColor theme="1" tint="4.9989318521683403E-2"/>
  </sheetPr>
  <dimension ref="A1:IW61"/>
  <sheetViews>
    <sheetView view="pageBreakPreview" zoomScale="110" zoomScaleNormal="100" zoomScaleSheetLayoutView="110" workbookViewId="0">
      <selection activeCell="B46" sqref="B46"/>
    </sheetView>
  </sheetViews>
  <sheetFormatPr defaultRowHeight="14.25"/>
  <cols>
    <col min="1" max="1" width="11.5703125" style="293" customWidth="1"/>
    <col min="2" max="2" width="46.85546875" style="293" customWidth="1"/>
    <col min="3" max="3" width="12.42578125" style="300" customWidth="1"/>
    <col min="4" max="4" width="3.28515625" style="293" customWidth="1"/>
    <col min="5" max="5" width="11.5703125" style="293" hidden="1" customWidth="1"/>
    <col min="6" max="6" width="36.42578125" style="293" customWidth="1"/>
    <col min="7" max="257" width="9.7109375" style="293" customWidth="1"/>
    <col min="258" max="1024" width="9.7109375" style="324" customWidth="1"/>
    <col min="1025" max="16384" width="9.140625" style="324"/>
  </cols>
  <sheetData>
    <row r="1" spans="1:8" s="282" customFormat="1" ht="15.75">
      <c r="A1" s="436" t="s">
        <v>198</v>
      </c>
      <c r="B1" s="436"/>
      <c r="C1" s="436"/>
      <c r="D1" s="436"/>
      <c r="E1" s="281"/>
      <c r="F1" s="281"/>
      <c r="H1" s="283"/>
    </row>
    <row r="2" spans="1:8" s="285" customFormat="1" ht="12.75">
      <c r="A2" s="284"/>
      <c r="B2" s="284"/>
      <c r="C2" s="284"/>
      <c r="D2" s="284"/>
      <c r="E2" s="284"/>
      <c r="F2" s="284"/>
      <c r="H2" s="286"/>
    </row>
    <row r="3" spans="1:8" s="288" customFormat="1" ht="12.75" customHeight="1">
      <c r="A3" s="287" t="s">
        <v>199</v>
      </c>
      <c r="B3" s="437" t="s">
        <v>200</v>
      </c>
      <c r="C3" s="437"/>
      <c r="D3" s="437"/>
      <c r="E3" s="284"/>
    </row>
    <row r="4" spans="1:8" s="288" customFormat="1" ht="12.75" customHeight="1">
      <c r="A4" s="287" t="s">
        <v>201</v>
      </c>
      <c r="B4" s="438" t="s">
        <v>223</v>
      </c>
      <c r="C4" s="438"/>
      <c r="D4" s="438"/>
      <c r="E4" s="284"/>
    </row>
    <row r="5" spans="1:8" s="288" customFormat="1" ht="12.75">
      <c r="A5" s="287" t="s">
        <v>202</v>
      </c>
      <c r="B5" s="439" t="s">
        <v>224</v>
      </c>
      <c r="C5" s="439"/>
      <c r="D5" s="439"/>
      <c r="E5" s="284"/>
    </row>
    <row r="6" spans="1:8" s="288" customFormat="1" ht="12.75">
      <c r="A6" s="289"/>
      <c r="B6" s="290"/>
      <c r="C6" s="291"/>
      <c r="D6" s="292"/>
      <c r="E6" s="284"/>
    </row>
    <row r="7" spans="1:8">
      <c r="A7" s="433" t="s">
        <v>203</v>
      </c>
      <c r="B7" s="433"/>
      <c r="C7" s="433"/>
      <c r="D7" s="433"/>
    </row>
    <row r="8" spans="1:8" s="294" customFormat="1" ht="8.1" customHeight="1">
      <c r="B8" s="295"/>
      <c r="C8" s="296"/>
      <c r="D8" s="297"/>
    </row>
    <row r="9" spans="1:8">
      <c r="B9" s="298" t="s">
        <v>204</v>
      </c>
      <c r="C9" s="296"/>
      <c r="D9" s="297"/>
    </row>
    <row r="10" spans="1:8" ht="8.1" customHeight="1">
      <c r="C10" s="296"/>
      <c r="D10" s="297"/>
    </row>
    <row r="11" spans="1:8" hidden="1">
      <c r="A11" s="433" t="s">
        <v>205</v>
      </c>
      <c r="B11" s="433"/>
      <c r="C11" s="433"/>
      <c r="D11" s="433"/>
    </row>
    <row r="12" spans="1:8" s="294" customFormat="1" ht="6" hidden="1">
      <c r="C12" s="299"/>
      <c r="D12" s="295"/>
    </row>
    <row r="13" spans="1:8" hidden="1">
      <c r="B13" s="298" t="s">
        <v>206</v>
      </c>
      <c r="C13" s="299"/>
      <c r="D13" s="295"/>
    </row>
    <row r="14" spans="1:8" ht="8.1" hidden="1" customHeight="1">
      <c r="B14" s="300"/>
      <c r="D14" s="300"/>
      <c r="E14" s="300"/>
      <c r="F14" s="300"/>
    </row>
    <row r="15" spans="1:8">
      <c r="A15" s="433" t="s">
        <v>207</v>
      </c>
      <c r="B15" s="433"/>
      <c r="C15" s="433"/>
      <c r="D15" s="433"/>
    </row>
    <row r="16" spans="1:8" s="294" customFormat="1" ht="6">
      <c r="C16" s="299"/>
      <c r="D16" s="299"/>
    </row>
    <row r="17" spans="1:6">
      <c r="A17" s="301"/>
      <c r="B17" s="302" t="s">
        <v>208</v>
      </c>
      <c r="C17" s="303">
        <v>4.01</v>
      </c>
      <c r="D17" s="304" t="s">
        <v>209</v>
      </c>
      <c r="F17" s="305"/>
    </row>
    <row r="18" spans="1:6" ht="16.5" customHeight="1">
      <c r="A18" s="301"/>
      <c r="B18" s="302" t="s">
        <v>237</v>
      </c>
      <c r="C18" s="303">
        <v>0.96</v>
      </c>
      <c r="D18" s="304" t="s">
        <v>209</v>
      </c>
      <c r="F18" s="305"/>
    </row>
    <row r="19" spans="1:6">
      <c r="A19" s="301"/>
      <c r="B19" s="302" t="s">
        <v>236</v>
      </c>
      <c r="C19" s="303">
        <v>2</v>
      </c>
      <c r="D19" s="304" t="s">
        <v>209</v>
      </c>
      <c r="F19" s="306"/>
    </row>
    <row r="20" spans="1:6">
      <c r="A20" s="301"/>
      <c r="B20" s="302" t="s">
        <v>210</v>
      </c>
      <c r="C20" s="303">
        <v>1.1100000000000001</v>
      </c>
      <c r="D20" s="304" t="s">
        <v>209</v>
      </c>
      <c r="F20" s="305"/>
    </row>
    <row r="21" spans="1:6" ht="8.1" customHeight="1">
      <c r="B21" s="307"/>
      <c r="C21" s="308"/>
      <c r="D21" s="309"/>
      <c r="F21" s="305"/>
    </row>
    <row r="22" spans="1:6">
      <c r="A22" s="301"/>
      <c r="B22" s="302" t="s">
        <v>211</v>
      </c>
      <c r="C22" s="303">
        <v>7.3</v>
      </c>
      <c r="D22" s="304" t="s">
        <v>209</v>
      </c>
      <c r="F22" s="305"/>
    </row>
    <row r="23" spans="1:6" ht="8.1" customHeight="1">
      <c r="D23" s="300"/>
    </row>
    <row r="24" spans="1:6" ht="12.75" customHeight="1">
      <c r="A24" s="433" t="s">
        <v>212</v>
      </c>
      <c r="B24" s="433"/>
      <c r="C24" s="433"/>
      <c r="D24" s="433"/>
    </row>
    <row r="25" spans="1:6" ht="8.1" customHeight="1">
      <c r="A25" s="297"/>
      <c r="B25" s="297"/>
      <c r="C25" s="297"/>
      <c r="D25" s="297"/>
    </row>
    <row r="26" spans="1:6" ht="12.75" customHeight="1">
      <c r="A26" s="297"/>
      <c r="B26" s="310" t="s">
        <v>213</v>
      </c>
      <c r="C26" s="311">
        <f>C29+C31+C32+C33</f>
        <v>12.65</v>
      </c>
      <c r="D26" s="312" t="s">
        <v>209</v>
      </c>
    </row>
    <row r="27" spans="1:6" ht="12.75" customHeight="1">
      <c r="A27" s="297"/>
      <c r="B27" s="297"/>
      <c r="C27" s="297"/>
      <c r="D27" s="297"/>
    </row>
    <row r="28" spans="1:6" ht="13.5" customHeight="1">
      <c r="A28" s="297"/>
      <c r="B28" s="313" t="s">
        <v>214</v>
      </c>
      <c r="C28" s="303">
        <v>100</v>
      </c>
      <c r="D28" s="312" t="s">
        <v>209</v>
      </c>
    </row>
    <row r="29" spans="1:6" ht="12.75" customHeight="1">
      <c r="A29" s="297"/>
      <c r="B29" s="313" t="s">
        <v>215</v>
      </c>
      <c r="C29" s="303">
        <v>5</v>
      </c>
      <c r="D29" s="312" t="s">
        <v>209</v>
      </c>
    </row>
    <row r="30" spans="1:6" s="294" customFormat="1" ht="8.1" customHeight="1">
      <c r="C30" s="314"/>
      <c r="D30" s="299"/>
    </row>
    <row r="31" spans="1:6">
      <c r="B31" s="313" t="s">
        <v>216</v>
      </c>
      <c r="C31" s="315">
        <v>3</v>
      </c>
      <c r="D31" s="316" t="s">
        <v>209</v>
      </c>
      <c r="F31" s="305"/>
    </row>
    <row r="32" spans="1:6" ht="12.75" customHeight="1">
      <c r="B32" s="313" t="s">
        <v>217</v>
      </c>
      <c r="C32" s="315">
        <v>0.65</v>
      </c>
      <c r="D32" s="316" t="s">
        <v>209</v>
      </c>
    </row>
    <row r="33" spans="1:6" ht="12.75" customHeight="1">
      <c r="B33" s="313" t="s">
        <v>218</v>
      </c>
      <c r="C33" s="315">
        <v>4</v>
      </c>
      <c r="D33" s="304" t="s">
        <v>209</v>
      </c>
    </row>
    <row r="34" spans="1:6" ht="8.1" customHeight="1">
      <c r="D34" s="300"/>
    </row>
    <row r="35" spans="1:6">
      <c r="A35" s="433" t="s">
        <v>219</v>
      </c>
      <c r="B35" s="433"/>
      <c r="C35" s="433"/>
      <c r="D35" s="433"/>
    </row>
    <row r="36" spans="1:6" s="294" customFormat="1" ht="6">
      <c r="C36" s="299"/>
      <c r="D36" s="295"/>
    </row>
    <row r="37" spans="1:6" ht="12.75" customHeight="1">
      <c r="B37" s="300"/>
      <c r="C37" s="434">
        <f>ROUND((((1+($C$17+$C$18)/100)*(1+($C$20/100))*(1+($C$22/100))*(1+(C19/100)))/(1-$C$26/100)-1)-(10.02/100),4)</f>
        <v>0.2296</v>
      </c>
      <c r="D37" s="434"/>
      <c r="E37" s="435" t="str">
        <f>[1]Auxiliar!$A$17</f>
        <v>Não Atende o Limite Superior</v>
      </c>
      <c r="F37" s="317"/>
    </row>
    <row r="38" spans="1:6" ht="12.75" customHeight="1">
      <c r="B38" s="300"/>
      <c r="C38" s="434"/>
      <c r="D38" s="434"/>
      <c r="E38" s="435"/>
      <c r="F38" s="318"/>
    </row>
    <row r="39" spans="1:6">
      <c r="C39" s="319"/>
    </row>
    <row r="40" spans="1:6">
      <c r="A40" s="320" t="s">
        <v>220</v>
      </c>
    </row>
    <row r="41" spans="1:6">
      <c r="A41" s="320" t="str">
        <f>CONCATENATE("do ISS para ",B13," é de ",C28," %",", com a respectiva alíquota de ",C29,"  %")</f>
        <v>do ISS para Edificações é de 100 %, com a respectiva alíquota de 5  %</v>
      </c>
    </row>
    <row r="42" spans="1:6">
      <c r="A42" s="320"/>
    </row>
    <row r="43" spans="1:6">
      <c r="A43" s="321" t="s">
        <v>221</v>
      </c>
      <c r="B43" s="322"/>
      <c r="C43" s="323"/>
      <c r="D43" s="323"/>
    </row>
    <row r="44" spans="1:6">
      <c r="A44" s="321" t="str">
        <f>CONCATENATE("elaboração do orçamento foi ",B9,", e que esta é a alternativa mais adequada para ")</f>
        <v xml:space="preserve">elaboração do orçamento foi Sem Desoneração, e que esta é a alternativa mais adequada para </v>
      </c>
      <c r="C44" s="323"/>
      <c r="D44" s="323"/>
    </row>
    <row r="45" spans="1:6">
      <c r="A45" s="321" t="s">
        <v>222</v>
      </c>
      <c r="C45" s="323"/>
      <c r="D45" s="323"/>
    </row>
    <row r="46" spans="1:6">
      <c r="A46" s="325"/>
      <c r="B46" s="325"/>
      <c r="C46" s="326"/>
      <c r="D46" s="325"/>
    </row>
    <row r="47" spans="1:6">
      <c r="A47" s="325"/>
      <c r="B47" s="325"/>
      <c r="C47" s="326"/>
      <c r="D47" s="325"/>
    </row>
    <row r="48" spans="1:6">
      <c r="A48" s="325"/>
      <c r="B48" s="325"/>
      <c r="C48" s="326"/>
      <c r="D48" s="325"/>
    </row>
    <row r="49" spans="1:4">
      <c r="A49" s="327"/>
      <c r="B49" s="328"/>
      <c r="C49" s="326"/>
      <c r="D49" s="325"/>
    </row>
    <row r="50" spans="1:4">
      <c r="A50" s="327"/>
      <c r="B50" s="329"/>
      <c r="C50" s="326"/>
      <c r="D50" s="325"/>
    </row>
    <row r="51" spans="1:4">
      <c r="A51" s="325"/>
      <c r="B51" s="325"/>
      <c r="C51" s="326"/>
      <c r="D51" s="325"/>
    </row>
    <row r="52" spans="1:4">
      <c r="A52" s="325"/>
      <c r="B52" s="325"/>
      <c r="C52" s="326"/>
      <c r="D52" s="325"/>
    </row>
    <row r="53" spans="1:4">
      <c r="A53" s="325"/>
      <c r="B53" s="325"/>
      <c r="C53" s="325"/>
      <c r="D53" s="325"/>
    </row>
    <row r="54" spans="1:4">
      <c r="A54" s="325"/>
      <c r="B54" s="325"/>
      <c r="C54" s="326"/>
      <c r="D54" s="325"/>
    </row>
    <row r="55" spans="1:4">
      <c r="A55" s="325"/>
      <c r="B55" s="328"/>
      <c r="C55" s="326"/>
      <c r="D55" s="325"/>
    </row>
    <row r="56" spans="1:4">
      <c r="A56" s="327"/>
      <c r="B56" s="329"/>
      <c r="C56" s="326"/>
      <c r="D56" s="325"/>
    </row>
    <row r="57" spans="1:4">
      <c r="A57" s="327"/>
      <c r="B57" s="329"/>
      <c r="C57" s="326"/>
      <c r="D57" s="325"/>
    </row>
    <row r="58" spans="1:4">
      <c r="A58" s="325"/>
      <c r="B58" s="325"/>
      <c r="C58" s="326"/>
      <c r="D58" s="325"/>
    </row>
    <row r="59" spans="1:4">
      <c r="A59" s="325"/>
      <c r="B59" s="325"/>
      <c r="C59" s="326"/>
      <c r="D59" s="325"/>
    </row>
    <row r="60" spans="1:4">
      <c r="A60" s="325"/>
      <c r="B60" s="325"/>
      <c r="C60" s="326"/>
      <c r="D60" s="325"/>
    </row>
    <row r="61" spans="1:4">
      <c r="A61" s="325"/>
      <c r="B61" s="325"/>
      <c r="C61" s="326"/>
      <c r="D61" s="325"/>
    </row>
  </sheetData>
  <mergeCells count="11">
    <mergeCell ref="A11:D11"/>
    <mergeCell ref="A1:D1"/>
    <mergeCell ref="B3:D3"/>
    <mergeCell ref="B4:D4"/>
    <mergeCell ref="B5:D5"/>
    <mergeCell ref="A7:D7"/>
    <mergeCell ref="A15:D15"/>
    <mergeCell ref="A24:D24"/>
    <mergeCell ref="A35:D35"/>
    <mergeCell ref="C37:D38"/>
    <mergeCell ref="E37:E38"/>
  </mergeCells>
  <conditionalFormatting sqref="F37">
    <cfRule type="cellIs" dxfId="1" priority="2" stopIfTrue="1" operator="equal">
      <formula>"Atende"</formula>
    </cfRule>
  </conditionalFormatting>
  <conditionalFormatting sqref="E37">
    <cfRule type="cellIs" dxfId="0" priority="1" stopIfTrue="1" operator="equal">
      <formula>"Atende"</formula>
    </cfRule>
  </conditionalFormatting>
  <dataValidations count="4">
    <dataValidation type="decimal" allowBlank="1" showErrorMessage="1" errorTitle="Atenção" error="O valor deve estar entre 2%  e  5%" sqref="C29">
      <formula1>2</formula1>
      <formula2>5</formula2>
    </dataValidation>
    <dataValidation type="decimal" allowBlank="1" showErrorMessage="1" errorTitle="Atenção" error="O valor deve estar entre 0 e 100" sqref="C28">
      <formula1>0</formula1>
      <formula2>100</formula2>
    </dataValidation>
    <dataValidation type="list" allowBlank="1" showErrorMessage="1" sqref="B13">
      <mc:AlternateContent xmlns:x12ac="http://schemas.microsoft.com/office/spreadsheetml/2011/1/ac" xmlns:mc="http://schemas.openxmlformats.org/markup-compatibility/2006">
        <mc:Choice Requires="x12ac">
          <x12ac:list>Edificações,Fornecimento de Materiais e Equipamentos,"Redes de Água, Esgoto ou Correlatas",Rodovias e Ferrovias,"Portuárias, Marítimas e Fluviais",</x12ac:list>
        </mc:Choice>
        <mc:Fallback>
          <formula1>"Edificações,Fornecimento de Materiais e Equipamentos,Redes de Água, Esgoto ou Correlatas,Rodovias e Ferrovias,Portuárias, Marítimas e Fluviais,"</formula1>
        </mc:Fallback>
      </mc:AlternateContent>
    </dataValidation>
    <dataValidation type="list" allowBlank="1" showErrorMessage="1" sqref="B9">
      <formula1>"Com Desoneração,Sem Desoneração"</formula1>
    </dataValidation>
  </dataValidations>
  <printOptions horizontalCentered="1"/>
  <pageMargins left="0.39370078740157483" right="0.39370078740157483" top="0.59055118110236227" bottom="0.78740157480314965" header="0.39370078740157483" footer="0.39370078740157483"/>
  <pageSetup paperSize="9" fitToWidth="0" fitToHeight="0" pageOrder="overThenDown" orientation="portrait" useFirstPageNumber="1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3">
    <tabColor theme="5" tint="-0.499984740745262"/>
    <pageSetUpPr fitToPage="1"/>
  </sheetPr>
  <dimension ref="B1:XEO37"/>
  <sheetViews>
    <sheetView showGridLines="0" tabSelected="1" view="pageBreakPreview" zoomScale="90" zoomScaleNormal="100" zoomScaleSheetLayoutView="90" workbookViewId="0">
      <selection activeCell="N27" sqref="N27"/>
    </sheetView>
  </sheetViews>
  <sheetFormatPr defaultColWidth="10.28515625" defaultRowHeight="0" customHeight="1" zeroHeight="1"/>
  <cols>
    <col min="1" max="1" width="10.28515625" style="354"/>
    <col min="2" max="2" width="1.7109375" customWidth="1"/>
    <col min="3" max="3" width="13.85546875" style="354" customWidth="1"/>
    <col min="4" max="4" width="32" style="354" bestFit="1" customWidth="1"/>
    <col min="5" max="5" width="13.5703125" style="354" customWidth="1"/>
    <col min="6" max="8" width="14.42578125" style="354" customWidth="1"/>
    <col min="9" max="9" width="1.7109375" customWidth="1"/>
    <col min="10" max="10" width="10.28515625" style="355" customWidth="1"/>
    <col min="11" max="11" width="5.7109375" style="355" customWidth="1"/>
    <col min="12" max="12" width="13.7109375" style="355" bestFit="1" customWidth="1"/>
    <col min="13" max="13" width="12.7109375" style="355" bestFit="1" customWidth="1"/>
    <col min="14" max="15" width="10.28515625" style="355"/>
    <col min="16" max="16384" width="10.28515625" style="354"/>
  </cols>
  <sheetData>
    <row r="1" spans="2:989 16369:16369" ht="13.5" customHeight="1" thickBot="1"/>
    <row r="2" spans="2:989 16369:16369" ht="8.1" customHeight="1" thickBot="1">
      <c r="B2" s="600"/>
      <c r="C2" s="14"/>
      <c r="D2" s="14"/>
      <c r="E2" s="14"/>
      <c r="F2" s="14"/>
      <c r="G2" s="14"/>
      <c r="H2" s="14"/>
      <c r="I2" s="597"/>
    </row>
    <row r="3" spans="2:989 16369:16369" s="346" customFormat="1" ht="55.5" customHeight="1" thickBot="1">
      <c r="B3" s="601"/>
      <c r="C3" s="612"/>
      <c r="D3" s="613"/>
      <c r="E3" s="613"/>
      <c r="F3" s="613"/>
      <c r="G3" s="613"/>
      <c r="H3" s="614"/>
      <c r="I3" s="598"/>
      <c r="J3" s="341"/>
      <c r="K3" s="342"/>
      <c r="L3" s="343"/>
      <c r="M3" s="343"/>
      <c r="N3" s="343"/>
      <c r="O3" s="343"/>
      <c r="P3" s="344"/>
      <c r="Q3" s="344"/>
      <c r="R3" s="344"/>
      <c r="S3" s="345"/>
      <c r="T3" s="345"/>
      <c r="U3" s="345"/>
      <c r="V3" s="345"/>
      <c r="W3" s="345"/>
      <c r="X3" s="345"/>
      <c r="Y3" s="345"/>
      <c r="Z3" s="345"/>
      <c r="AA3" s="345"/>
      <c r="AB3" s="345"/>
      <c r="AC3" s="345"/>
      <c r="AD3" s="345"/>
      <c r="AE3" s="345"/>
      <c r="AF3" s="345"/>
      <c r="AG3" s="345"/>
      <c r="AH3" s="345"/>
      <c r="AI3" s="345"/>
      <c r="AJ3" s="345"/>
      <c r="AK3" s="345"/>
      <c r="AL3" s="345"/>
      <c r="AM3" s="345"/>
      <c r="AN3" s="345"/>
      <c r="AO3" s="345"/>
      <c r="AP3" s="345"/>
      <c r="AQ3" s="345"/>
      <c r="AR3" s="345"/>
      <c r="AS3" s="345"/>
      <c r="AT3" s="345"/>
      <c r="AU3" s="345"/>
      <c r="AV3" s="345"/>
      <c r="AW3" s="345"/>
      <c r="AX3" s="345"/>
      <c r="AY3" s="345"/>
      <c r="AZ3" s="345"/>
      <c r="BA3" s="345"/>
      <c r="BB3" s="345"/>
      <c r="BC3" s="345"/>
      <c r="BD3" s="345"/>
      <c r="BE3" s="345"/>
      <c r="BF3" s="345"/>
      <c r="BG3" s="345"/>
      <c r="BH3" s="345"/>
      <c r="BI3" s="345"/>
      <c r="BJ3" s="345"/>
      <c r="BK3" s="345"/>
      <c r="BL3" s="345"/>
      <c r="BM3" s="345"/>
      <c r="BN3" s="345"/>
      <c r="BO3" s="345"/>
      <c r="BP3" s="345"/>
      <c r="BQ3" s="345"/>
      <c r="BR3" s="345"/>
      <c r="BS3" s="345"/>
      <c r="BT3" s="345"/>
      <c r="BU3" s="345"/>
      <c r="BV3" s="345"/>
      <c r="BW3" s="345"/>
      <c r="BX3" s="345"/>
      <c r="BY3" s="345"/>
      <c r="BZ3" s="345"/>
      <c r="CA3" s="345"/>
      <c r="CB3" s="345"/>
      <c r="CC3" s="345"/>
      <c r="CD3" s="345"/>
      <c r="CE3" s="345"/>
      <c r="CF3" s="345"/>
      <c r="CG3" s="345"/>
      <c r="CH3" s="345"/>
      <c r="CI3" s="345"/>
      <c r="CJ3" s="345"/>
      <c r="CK3" s="345"/>
      <c r="CL3" s="345"/>
      <c r="CM3" s="345"/>
      <c r="CN3" s="345"/>
      <c r="CO3" s="345"/>
      <c r="CP3" s="345"/>
      <c r="CQ3" s="345"/>
      <c r="CR3" s="345"/>
      <c r="CS3" s="345"/>
      <c r="CT3" s="345"/>
      <c r="CU3" s="345"/>
      <c r="CV3" s="345"/>
      <c r="CW3" s="345"/>
      <c r="CX3" s="345"/>
      <c r="CY3" s="345"/>
      <c r="CZ3" s="345"/>
      <c r="DA3" s="345"/>
      <c r="DB3" s="345"/>
      <c r="DC3" s="345"/>
      <c r="DD3" s="345"/>
      <c r="DE3" s="345"/>
      <c r="DF3" s="345"/>
      <c r="DG3" s="345"/>
      <c r="DH3" s="345"/>
      <c r="DI3" s="345"/>
      <c r="DJ3" s="345"/>
      <c r="DK3" s="345"/>
      <c r="DL3" s="345"/>
      <c r="DM3" s="345"/>
      <c r="DN3" s="345"/>
      <c r="DO3" s="345"/>
      <c r="DP3" s="345"/>
      <c r="DQ3" s="345"/>
      <c r="DR3" s="345"/>
      <c r="DS3" s="345"/>
      <c r="DT3" s="345"/>
      <c r="DU3" s="345"/>
      <c r="DV3" s="345"/>
      <c r="DW3" s="345"/>
      <c r="DX3" s="345"/>
      <c r="DY3" s="345"/>
      <c r="DZ3" s="345"/>
      <c r="EA3" s="345"/>
      <c r="EB3" s="345"/>
      <c r="EC3" s="345"/>
      <c r="ED3" s="345"/>
      <c r="EE3" s="345"/>
      <c r="EF3" s="345"/>
      <c r="EG3" s="345"/>
      <c r="EH3" s="345"/>
      <c r="EI3" s="345"/>
      <c r="EJ3" s="345"/>
      <c r="EK3" s="345"/>
      <c r="EL3" s="345"/>
      <c r="EM3" s="345"/>
      <c r="EN3" s="345"/>
      <c r="EO3" s="345"/>
      <c r="EP3" s="345"/>
      <c r="EQ3" s="345"/>
      <c r="ER3" s="345"/>
      <c r="ES3" s="345"/>
      <c r="ET3" s="345"/>
      <c r="EU3" s="345"/>
      <c r="EV3" s="345"/>
      <c r="EW3" s="345"/>
      <c r="EX3" s="345"/>
      <c r="EY3" s="345"/>
      <c r="EZ3" s="345"/>
      <c r="FA3" s="345"/>
      <c r="FB3" s="345"/>
      <c r="FC3" s="345"/>
      <c r="FD3" s="345"/>
      <c r="FE3" s="345"/>
      <c r="FF3" s="345"/>
      <c r="FG3" s="345"/>
      <c r="FH3" s="345"/>
      <c r="FI3" s="345"/>
      <c r="FJ3" s="345"/>
      <c r="FK3" s="345"/>
      <c r="FL3" s="345"/>
      <c r="FM3" s="345"/>
      <c r="FN3" s="345"/>
      <c r="FO3" s="345"/>
      <c r="FP3" s="345"/>
      <c r="FQ3" s="345"/>
      <c r="FR3" s="345"/>
      <c r="FS3" s="345"/>
      <c r="FT3" s="345"/>
      <c r="FU3" s="345"/>
      <c r="FV3" s="345"/>
      <c r="FW3" s="345"/>
      <c r="FX3" s="345"/>
      <c r="FY3" s="345"/>
      <c r="FZ3" s="345"/>
      <c r="GA3" s="345"/>
      <c r="GB3" s="345"/>
      <c r="GC3" s="345"/>
      <c r="GD3" s="345"/>
      <c r="GE3" s="345"/>
      <c r="GF3" s="345"/>
      <c r="GG3" s="345"/>
      <c r="GH3" s="345"/>
      <c r="GI3" s="345"/>
      <c r="GJ3" s="345"/>
      <c r="GK3" s="345"/>
      <c r="GL3" s="345"/>
      <c r="GM3" s="345"/>
      <c r="GN3" s="345"/>
      <c r="GO3" s="345"/>
      <c r="GP3" s="345"/>
      <c r="GQ3" s="345"/>
      <c r="GR3" s="345"/>
      <c r="GS3" s="345"/>
      <c r="GT3" s="345"/>
      <c r="GU3" s="345"/>
      <c r="GV3" s="345"/>
      <c r="GW3" s="345"/>
      <c r="GX3" s="345"/>
      <c r="GY3" s="345"/>
      <c r="GZ3" s="345"/>
      <c r="HA3" s="345"/>
      <c r="HB3" s="345"/>
      <c r="HC3" s="345"/>
      <c r="HD3" s="345"/>
      <c r="HE3" s="345"/>
      <c r="HF3" s="345"/>
      <c r="HG3" s="345"/>
      <c r="HH3" s="345"/>
      <c r="HI3" s="345"/>
      <c r="HJ3" s="345"/>
      <c r="HK3" s="345"/>
      <c r="HL3" s="345"/>
      <c r="HM3" s="345"/>
      <c r="HN3" s="345"/>
      <c r="HO3" s="345"/>
      <c r="HP3" s="345"/>
      <c r="HQ3" s="345"/>
      <c r="HR3" s="345"/>
      <c r="HS3" s="345"/>
      <c r="HT3" s="345"/>
      <c r="HU3" s="345"/>
      <c r="HV3" s="345"/>
      <c r="HW3" s="345"/>
      <c r="HX3" s="345"/>
      <c r="HY3" s="345"/>
      <c r="HZ3" s="345"/>
      <c r="IA3" s="345"/>
      <c r="IB3" s="345"/>
      <c r="IC3" s="345"/>
      <c r="ID3" s="345"/>
      <c r="IE3" s="345"/>
      <c r="IF3" s="345"/>
      <c r="IG3" s="345"/>
      <c r="IH3" s="345"/>
      <c r="II3" s="345"/>
      <c r="IJ3" s="345"/>
      <c r="IK3" s="345"/>
      <c r="IL3" s="345"/>
      <c r="IM3" s="345"/>
      <c r="IN3" s="345"/>
      <c r="IO3" s="345"/>
      <c r="IP3" s="345"/>
      <c r="IQ3" s="345"/>
      <c r="IR3" s="345"/>
      <c r="IS3" s="345"/>
      <c r="IT3" s="345"/>
      <c r="IU3" s="345"/>
      <c r="IV3" s="345"/>
      <c r="IW3" s="345"/>
      <c r="IX3" s="345"/>
      <c r="IY3" s="345"/>
      <c r="IZ3" s="345"/>
      <c r="JA3" s="345"/>
      <c r="JB3" s="345"/>
      <c r="JC3" s="345"/>
      <c r="JD3" s="345"/>
      <c r="JE3" s="345"/>
      <c r="JF3" s="345"/>
      <c r="JG3" s="345"/>
      <c r="JH3" s="345"/>
      <c r="JI3" s="345"/>
      <c r="JJ3" s="345"/>
      <c r="JK3" s="345"/>
      <c r="JL3" s="345"/>
      <c r="JM3" s="345"/>
      <c r="JN3" s="345"/>
      <c r="JO3" s="345"/>
      <c r="JP3" s="345"/>
      <c r="JQ3" s="345"/>
      <c r="JR3" s="345"/>
      <c r="JS3" s="345"/>
      <c r="JT3" s="345"/>
      <c r="JU3" s="345"/>
      <c r="JV3" s="345"/>
      <c r="JW3" s="345"/>
      <c r="JX3" s="345"/>
      <c r="JY3" s="345"/>
      <c r="JZ3" s="345"/>
      <c r="KA3" s="345"/>
      <c r="KB3" s="345"/>
      <c r="KC3" s="345"/>
      <c r="KD3" s="345"/>
      <c r="KE3" s="345"/>
      <c r="KF3" s="345"/>
      <c r="KG3" s="345"/>
      <c r="KH3" s="345"/>
      <c r="KI3" s="345"/>
      <c r="KJ3" s="345"/>
      <c r="KK3" s="345"/>
      <c r="KL3" s="345"/>
      <c r="KM3" s="345"/>
      <c r="KN3" s="345"/>
      <c r="KO3" s="345"/>
      <c r="KP3" s="345"/>
      <c r="KQ3" s="345"/>
      <c r="KR3" s="345"/>
      <c r="KS3" s="345"/>
      <c r="KT3" s="345"/>
      <c r="KU3" s="345"/>
      <c r="KV3" s="345"/>
      <c r="KW3" s="345"/>
      <c r="KX3" s="345"/>
      <c r="KY3" s="345"/>
      <c r="KZ3" s="345"/>
      <c r="LA3" s="345"/>
      <c r="LB3" s="345"/>
      <c r="LC3" s="345"/>
      <c r="LD3" s="345"/>
      <c r="LE3" s="345"/>
      <c r="LF3" s="345"/>
      <c r="LG3" s="345"/>
      <c r="LH3" s="345"/>
      <c r="LI3" s="345"/>
      <c r="LJ3" s="345"/>
      <c r="LK3" s="345"/>
      <c r="LL3" s="345"/>
      <c r="LM3" s="345"/>
      <c r="LN3" s="345"/>
      <c r="LO3" s="345"/>
      <c r="LP3" s="345"/>
      <c r="LQ3" s="345"/>
      <c r="LR3" s="345"/>
      <c r="LS3" s="345"/>
      <c r="LT3" s="345"/>
      <c r="LU3" s="345"/>
      <c r="LV3" s="345"/>
      <c r="LW3" s="345"/>
      <c r="LX3" s="345"/>
      <c r="LY3" s="345"/>
      <c r="LZ3" s="345"/>
      <c r="MA3" s="345"/>
      <c r="MB3" s="345"/>
      <c r="MC3" s="345"/>
      <c r="MD3" s="345"/>
      <c r="ME3" s="345"/>
      <c r="MF3" s="345"/>
      <c r="MG3" s="345"/>
      <c r="MH3" s="345"/>
      <c r="MI3" s="345"/>
      <c r="MJ3" s="345"/>
      <c r="MK3" s="345"/>
      <c r="ML3" s="345"/>
      <c r="MM3" s="345"/>
      <c r="MN3" s="345"/>
      <c r="MO3" s="345"/>
      <c r="MP3" s="345"/>
      <c r="MQ3" s="345"/>
      <c r="MR3" s="345"/>
      <c r="MS3" s="345"/>
      <c r="MT3" s="345"/>
      <c r="MU3" s="345"/>
      <c r="MV3" s="345"/>
      <c r="MW3" s="345"/>
      <c r="MX3" s="345"/>
      <c r="MY3" s="345"/>
      <c r="MZ3" s="345"/>
      <c r="NA3" s="345"/>
      <c r="NB3" s="345"/>
      <c r="NC3" s="345"/>
      <c r="ND3" s="345"/>
      <c r="NE3" s="345"/>
      <c r="NF3" s="345"/>
      <c r="NG3" s="345"/>
      <c r="NH3" s="345"/>
      <c r="NI3" s="345"/>
      <c r="NJ3" s="345"/>
      <c r="NK3" s="345"/>
      <c r="NL3" s="345"/>
      <c r="NM3" s="345"/>
      <c r="NN3" s="345"/>
      <c r="NO3" s="345"/>
      <c r="NP3" s="345"/>
      <c r="NQ3" s="345"/>
      <c r="NR3" s="345"/>
      <c r="NS3" s="345"/>
      <c r="NT3" s="345"/>
      <c r="NU3" s="345"/>
      <c r="NV3" s="345"/>
      <c r="NW3" s="345"/>
      <c r="NX3" s="345"/>
      <c r="NY3" s="345"/>
      <c r="NZ3" s="345"/>
      <c r="OA3" s="345"/>
      <c r="OB3" s="345"/>
      <c r="OC3" s="345"/>
      <c r="OD3" s="345"/>
      <c r="OE3" s="345"/>
      <c r="OF3" s="345"/>
      <c r="OG3" s="345"/>
      <c r="OH3" s="345"/>
      <c r="OI3" s="345"/>
      <c r="OJ3" s="345"/>
      <c r="OK3" s="345"/>
      <c r="OL3" s="345"/>
      <c r="OM3" s="345"/>
      <c r="ON3" s="345"/>
      <c r="OO3" s="345"/>
      <c r="OP3" s="345"/>
      <c r="OQ3" s="345"/>
      <c r="OR3" s="345"/>
      <c r="OS3" s="345"/>
      <c r="OT3" s="345"/>
      <c r="OU3" s="345"/>
      <c r="OV3" s="345"/>
      <c r="OW3" s="345"/>
      <c r="OX3" s="345"/>
      <c r="OY3" s="345"/>
      <c r="OZ3" s="345"/>
      <c r="PA3" s="345"/>
      <c r="PB3" s="345"/>
      <c r="PC3" s="345"/>
      <c r="PD3" s="345"/>
      <c r="PE3" s="345"/>
      <c r="PF3" s="345"/>
      <c r="PG3" s="345"/>
      <c r="PH3" s="345"/>
      <c r="PI3" s="345"/>
      <c r="PJ3" s="345"/>
      <c r="PK3" s="345"/>
      <c r="PL3" s="345"/>
      <c r="PM3" s="345"/>
      <c r="PN3" s="345"/>
      <c r="PO3" s="345"/>
      <c r="PP3" s="345"/>
      <c r="PQ3" s="345"/>
      <c r="PR3" s="345"/>
      <c r="PS3" s="345"/>
      <c r="PT3" s="345"/>
      <c r="PU3" s="345"/>
      <c r="PV3" s="345"/>
      <c r="PW3" s="345"/>
      <c r="PX3" s="345"/>
      <c r="PY3" s="345"/>
      <c r="PZ3" s="345"/>
      <c r="QA3" s="345"/>
      <c r="QB3" s="345"/>
      <c r="QC3" s="345"/>
      <c r="QD3" s="345"/>
      <c r="QE3" s="345"/>
      <c r="QF3" s="345"/>
      <c r="QG3" s="345"/>
      <c r="QH3" s="345"/>
      <c r="QI3" s="345"/>
      <c r="QJ3" s="345"/>
      <c r="QK3" s="345"/>
      <c r="QL3" s="345"/>
      <c r="QM3" s="345"/>
      <c r="QN3" s="345"/>
      <c r="QO3" s="345"/>
      <c r="QP3" s="345"/>
      <c r="QQ3" s="345"/>
      <c r="QR3" s="345"/>
      <c r="QS3" s="345"/>
      <c r="QT3" s="345"/>
      <c r="QU3" s="345"/>
      <c r="QV3" s="345"/>
      <c r="QW3" s="345"/>
      <c r="QX3" s="345"/>
      <c r="QY3" s="345"/>
      <c r="QZ3" s="345"/>
      <c r="RA3" s="345"/>
      <c r="RB3" s="345"/>
      <c r="RC3" s="345"/>
      <c r="RD3" s="345"/>
      <c r="RE3" s="345"/>
      <c r="RF3" s="345"/>
      <c r="RG3" s="345"/>
      <c r="RH3" s="345"/>
      <c r="RI3" s="345"/>
      <c r="RJ3" s="345"/>
      <c r="RK3" s="345"/>
      <c r="RL3" s="345"/>
      <c r="RM3" s="345"/>
      <c r="RN3" s="345"/>
      <c r="RO3" s="345"/>
      <c r="RP3" s="345"/>
      <c r="RQ3" s="345"/>
      <c r="RR3" s="345"/>
      <c r="RS3" s="345"/>
      <c r="RT3" s="345"/>
      <c r="RU3" s="345"/>
      <c r="RV3" s="345"/>
      <c r="RW3" s="345"/>
      <c r="RX3" s="345"/>
      <c r="RY3" s="345"/>
      <c r="RZ3" s="345"/>
      <c r="SA3" s="345"/>
      <c r="SB3" s="345"/>
      <c r="SC3" s="345"/>
      <c r="SD3" s="345"/>
      <c r="SE3" s="345"/>
      <c r="SF3" s="345"/>
      <c r="SG3" s="345"/>
      <c r="SH3" s="345"/>
      <c r="SI3" s="345"/>
      <c r="SJ3" s="345"/>
      <c r="SK3" s="345"/>
      <c r="SL3" s="345"/>
      <c r="SM3" s="345"/>
      <c r="SN3" s="345"/>
      <c r="SO3" s="345"/>
      <c r="SP3" s="345"/>
      <c r="SQ3" s="345"/>
      <c r="SR3" s="345"/>
      <c r="SS3" s="345"/>
      <c r="ST3" s="345"/>
      <c r="SU3" s="345"/>
      <c r="SV3" s="345"/>
      <c r="SW3" s="345"/>
      <c r="SX3" s="345"/>
      <c r="SY3" s="345"/>
      <c r="SZ3" s="345"/>
      <c r="TA3" s="345"/>
      <c r="TB3" s="345"/>
      <c r="TC3" s="345"/>
      <c r="TD3" s="345"/>
      <c r="TE3" s="345"/>
      <c r="TF3" s="345"/>
      <c r="TG3" s="345"/>
      <c r="TH3" s="345"/>
      <c r="TI3" s="345"/>
      <c r="TJ3" s="345"/>
      <c r="TK3" s="345"/>
      <c r="TL3" s="345"/>
      <c r="TM3" s="345"/>
      <c r="TN3" s="345"/>
      <c r="TO3" s="345"/>
      <c r="TP3" s="345"/>
      <c r="TQ3" s="345"/>
      <c r="TR3" s="345"/>
      <c r="TS3" s="345"/>
      <c r="TT3" s="345"/>
      <c r="TU3" s="345"/>
      <c r="TV3" s="345"/>
      <c r="TW3" s="345"/>
      <c r="TX3" s="345"/>
      <c r="TY3" s="345"/>
      <c r="TZ3" s="345"/>
      <c r="UA3" s="345"/>
      <c r="UB3" s="345"/>
      <c r="UC3" s="345"/>
      <c r="UD3" s="345"/>
      <c r="UE3" s="345"/>
      <c r="UF3" s="345"/>
      <c r="UG3" s="345"/>
      <c r="UH3" s="345"/>
      <c r="UI3" s="345"/>
      <c r="UJ3" s="345"/>
      <c r="UK3" s="345"/>
      <c r="UL3" s="345"/>
      <c r="UM3" s="345"/>
      <c r="UN3" s="345"/>
      <c r="UO3" s="345"/>
      <c r="UP3" s="345"/>
      <c r="UQ3" s="345"/>
      <c r="UR3" s="345"/>
      <c r="US3" s="345"/>
      <c r="UT3" s="345"/>
      <c r="UU3" s="345"/>
      <c r="UV3" s="345"/>
      <c r="UW3" s="345"/>
      <c r="UX3" s="345"/>
      <c r="UY3" s="345"/>
      <c r="UZ3" s="345"/>
      <c r="VA3" s="345"/>
      <c r="VB3" s="345"/>
      <c r="VC3" s="345"/>
      <c r="VD3" s="345"/>
      <c r="VE3" s="345"/>
      <c r="VF3" s="345"/>
      <c r="VG3" s="345"/>
      <c r="VH3" s="345"/>
      <c r="VI3" s="345"/>
      <c r="VJ3" s="345"/>
      <c r="VK3" s="345"/>
      <c r="VL3" s="345"/>
      <c r="VM3" s="345"/>
      <c r="VN3" s="345"/>
      <c r="VO3" s="345"/>
      <c r="VP3" s="345"/>
      <c r="VQ3" s="345"/>
      <c r="VR3" s="345"/>
      <c r="VS3" s="345"/>
      <c r="VT3" s="345"/>
      <c r="VU3" s="345"/>
      <c r="VV3" s="345"/>
      <c r="VW3" s="345"/>
      <c r="VX3" s="345"/>
      <c r="VY3" s="345"/>
      <c r="VZ3" s="345"/>
      <c r="WA3" s="345"/>
      <c r="WB3" s="345"/>
      <c r="WC3" s="345"/>
      <c r="WD3" s="345"/>
      <c r="WE3" s="345"/>
      <c r="WF3" s="345"/>
      <c r="WG3" s="345"/>
      <c r="WH3" s="345"/>
      <c r="WI3" s="345"/>
      <c r="WJ3" s="345"/>
      <c r="WK3" s="345"/>
      <c r="WL3" s="345"/>
      <c r="WM3" s="345"/>
      <c r="WN3" s="345"/>
      <c r="WO3" s="345"/>
      <c r="WP3" s="345"/>
      <c r="WQ3" s="345"/>
      <c r="WR3" s="345"/>
      <c r="WS3" s="345"/>
      <c r="WT3" s="345"/>
      <c r="WU3" s="345"/>
      <c r="WV3" s="345"/>
      <c r="WW3" s="345"/>
      <c r="WX3" s="345"/>
      <c r="WY3" s="345"/>
      <c r="WZ3" s="345"/>
      <c r="XA3" s="345"/>
      <c r="XB3" s="345"/>
      <c r="XC3" s="345"/>
      <c r="XD3" s="345"/>
      <c r="XE3" s="345"/>
      <c r="XF3" s="345"/>
      <c r="XG3" s="345"/>
      <c r="XH3" s="345"/>
      <c r="XI3" s="345"/>
      <c r="XJ3" s="345"/>
      <c r="XK3" s="345"/>
      <c r="XL3" s="345"/>
      <c r="XM3" s="345"/>
      <c r="XN3" s="345"/>
      <c r="XO3" s="345"/>
      <c r="XP3" s="345"/>
      <c r="XQ3" s="345"/>
      <c r="XR3" s="345"/>
      <c r="XS3" s="345"/>
      <c r="XT3" s="345"/>
      <c r="XU3" s="345"/>
      <c r="XV3" s="345"/>
      <c r="XW3" s="345"/>
      <c r="XX3" s="345"/>
      <c r="XY3" s="345"/>
      <c r="XZ3" s="345"/>
      <c r="YA3" s="345"/>
      <c r="YB3" s="345"/>
      <c r="YC3" s="345"/>
      <c r="YD3" s="345"/>
      <c r="YE3" s="345"/>
      <c r="YF3" s="345"/>
      <c r="YG3" s="345"/>
      <c r="YH3" s="345"/>
      <c r="YI3" s="345"/>
      <c r="YJ3" s="345"/>
      <c r="YK3" s="345"/>
      <c r="YL3" s="345"/>
      <c r="YM3" s="345"/>
      <c r="YN3" s="345"/>
      <c r="YO3" s="345"/>
      <c r="YP3" s="345"/>
      <c r="YQ3" s="345"/>
      <c r="YR3" s="345"/>
      <c r="YS3" s="345"/>
      <c r="YT3" s="345"/>
      <c r="YU3" s="345"/>
      <c r="YV3" s="345"/>
      <c r="YW3" s="345"/>
      <c r="YX3" s="345"/>
      <c r="YY3" s="345"/>
      <c r="YZ3" s="345"/>
      <c r="ZA3" s="345"/>
      <c r="ZB3" s="345"/>
      <c r="ZC3" s="345"/>
      <c r="ZD3" s="345"/>
      <c r="ZE3" s="345"/>
      <c r="ZF3" s="345"/>
      <c r="ZG3" s="345"/>
      <c r="ZH3" s="345"/>
      <c r="ZI3" s="345"/>
      <c r="ZJ3" s="345"/>
      <c r="ZK3" s="345"/>
      <c r="ZL3" s="345"/>
      <c r="ZM3" s="345"/>
      <c r="ZN3" s="345"/>
      <c r="ZO3" s="345"/>
      <c r="ZP3" s="345"/>
      <c r="ZQ3" s="345"/>
      <c r="ZR3" s="345"/>
      <c r="ZS3" s="345"/>
      <c r="ZT3" s="345"/>
      <c r="ZU3" s="345"/>
      <c r="ZV3" s="345"/>
      <c r="ZW3" s="345"/>
      <c r="ZX3" s="345"/>
      <c r="ZY3" s="345"/>
      <c r="ZZ3" s="345"/>
      <c r="AAA3" s="345"/>
      <c r="AAB3" s="345"/>
      <c r="AAC3" s="345"/>
      <c r="AAD3" s="345"/>
      <c r="AAE3" s="345"/>
      <c r="AAF3" s="345"/>
      <c r="AAG3" s="345"/>
      <c r="AAH3" s="345"/>
      <c r="AAI3" s="345"/>
      <c r="AAJ3" s="345"/>
      <c r="AAK3" s="345"/>
      <c r="AAL3" s="345"/>
      <c r="AAM3" s="345"/>
      <c r="AAN3" s="345"/>
      <c r="AAO3" s="345"/>
      <c r="AAP3" s="345"/>
      <c r="AAQ3" s="345"/>
      <c r="AAR3" s="345"/>
      <c r="AAS3" s="345"/>
      <c r="AAT3" s="345"/>
      <c r="AAU3" s="345"/>
      <c r="AAV3" s="345"/>
      <c r="AAW3" s="345"/>
      <c r="AAX3" s="345"/>
      <c r="AAY3" s="345"/>
      <c r="AAZ3" s="345"/>
      <c r="ABA3" s="345"/>
      <c r="ABB3" s="345"/>
      <c r="ABC3" s="345"/>
      <c r="ABD3" s="345"/>
      <c r="ABE3" s="345"/>
      <c r="ABF3" s="345"/>
      <c r="ABG3" s="345"/>
      <c r="ABH3" s="345"/>
      <c r="ABI3" s="345"/>
      <c r="ABJ3" s="345"/>
      <c r="ABK3" s="345"/>
      <c r="ABL3" s="345"/>
      <c r="ABM3" s="345"/>
      <c r="ABN3" s="345"/>
      <c r="ABO3" s="345"/>
      <c r="ABP3" s="345"/>
      <c r="ABQ3" s="345"/>
      <c r="ABR3" s="345"/>
      <c r="ABS3" s="345"/>
      <c r="ABT3" s="345"/>
      <c r="ABU3" s="345"/>
      <c r="ABV3" s="345"/>
      <c r="ABW3" s="345"/>
      <c r="ABX3" s="345"/>
      <c r="ABY3" s="345"/>
      <c r="ABZ3" s="345"/>
      <c r="ACA3" s="345"/>
      <c r="ACB3" s="345"/>
      <c r="ACC3" s="345"/>
      <c r="ACD3" s="345"/>
      <c r="ACE3" s="345"/>
      <c r="ACF3" s="345"/>
      <c r="ACG3" s="345"/>
      <c r="ACH3" s="345"/>
      <c r="ACI3" s="345"/>
      <c r="ACJ3" s="345"/>
      <c r="ACK3" s="345"/>
      <c r="ACL3" s="345"/>
      <c r="ACM3" s="345"/>
      <c r="ACN3" s="345"/>
      <c r="ACO3" s="345"/>
      <c r="ACP3" s="345"/>
      <c r="ACQ3" s="345"/>
      <c r="ACR3" s="345"/>
      <c r="ACS3" s="345"/>
      <c r="ACT3" s="345"/>
      <c r="ACU3" s="345"/>
      <c r="ACV3" s="345"/>
      <c r="ACW3" s="345"/>
      <c r="ACX3" s="345"/>
      <c r="ACY3" s="345"/>
      <c r="ACZ3" s="345"/>
      <c r="ADA3" s="345"/>
      <c r="ADB3" s="345"/>
      <c r="ADC3" s="345"/>
      <c r="ADD3" s="345"/>
      <c r="ADE3" s="345"/>
      <c r="ADF3" s="345"/>
      <c r="ADG3" s="345"/>
      <c r="ADH3" s="345"/>
      <c r="ADI3" s="345"/>
      <c r="ADJ3" s="345"/>
      <c r="ADK3" s="345"/>
      <c r="ADL3" s="345"/>
      <c r="ADM3" s="345"/>
      <c r="ADN3" s="345"/>
      <c r="ADO3" s="345"/>
      <c r="ADP3" s="345"/>
      <c r="ADQ3" s="345"/>
      <c r="ADR3" s="345"/>
      <c r="ADS3" s="345"/>
      <c r="ADT3" s="345"/>
      <c r="ADU3" s="345"/>
      <c r="ADV3" s="345"/>
      <c r="ADW3" s="345"/>
      <c r="ADX3" s="345"/>
      <c r="ADY3" s="345"/>
      <c r="ADZ3" s="345"/>
      <c r="AEA3" s="345"/>
      <c r="AEB3" s="345"/>
      <c r="AEC3" s="345"/>
      <c r="AED3" s="345"/>
      <c r="AEE3" s="345"/>
      <c r="AEF3" s="345"/>
      <c r="AEG3" s="345"/>
      <c r="AEH3" s="345"/>
      <c r="AEI3" s="345"/>
      <c r="AEJ3" s="345"/>
      <c r="AEK3" s="345"/>
      <c r="AEL3" s="345"/>
      <c r="AEM3" s="345"/>
      <c r="AEN3" s="345"/>
      <c r="AEO3" s="345"/>
      <c r="AEP3" s="345"/>
      <c r="AEQ3" s="345"/>
      <c r="AER3" s="345"/>
      <c r="AES3" s="345"/>
      <c r="AET3" s="345"/>
      <c r="AEU3" s="345"/>
      <c r="AEV3" s="345"/>
      <c r="AEW3" s="345"/>
      <c r="AEX3" s="345"/>
      <c r="AEY3" s="345"/>
      <c r="AEZ3" s="345"/>
      <c r="AFA3" s="345"/>
      <c r="AFB3" s="345"/>
      <c r="AFC3" s="345"/>
      <c r="AFD3" s="345"/>
      <c r="AFE3" s="345"/>
      <c r="AFF3" s="345"/>
      <c r="AFG3" s="345"/>
      <c r="AFH3" s="345"/>
      <c r="AFI3" s="345"/>
      <c r="AFJ3" s="345"/>
      <c r="AFK3" s="345"/>
      <c r="AFL3" s="345"/>
      <c r="AFM3" s="345"/>
      <c r="AFN3" s="345"/>
      <c r="AFO3" s="345"/>
      <c r="AFP3" s="345"/>
      <c r="AFQ3" s="345"/>
      <c r="AFR3" s="345"/>
      <c r="AFS3" s="345"/>
      <c r="AFT3" s="345"/>
      <c r="AFU3" s="345"/>
      <c r="AFV3" s="345"/>
      <c r="AFW3" s="345"/>
      <c r="AFX3" s="345"/>
      <c r="AFY3" s="345"/>
      <c r="AFZ3" s="345"/>
      <c r="AGA3" s="345"/>
      <c r="AGB3" s="345"/>
      <c r="AGC3" s="345"/>
      <c r="AGD3" s="345"/>
      <c r="AGE3" s="345"/>
      <c r="AGF3" s="345"/>
      <c r="AGG3" s="345"/>
      <c r="AGH3" s="345"/>
      <c r="AGI3" s="345"/>
      <c r="AGJ3" s="345"/>
      <c r="AGK3" s="345"/>
      <c r="AGL3" s="345"/>
      <c r="AGM3" s="345"/>
      <c r="AGN3" s="345"/>
      <c r="AGO3" s="345"/>
      <c r="AGP3" s="345"/>
      <c r="AGQ3" s="345"/>
      <c r="AGR3" s="345"/>
      <c r="AGS3" s="345"/>
      <c r="AGT3" s="345"/>
      <c r="AGU3" s="345"/>
      <c r="AGV3" s="345"/>
      <c r="AGW3" s="345"/>
      <c r="AGX3" s="345"/>
      <c r="AGY3" s="345"/>
      <c r="AGZ3" s="345"/>
      <c r="AHA3" s="345"/>
      <c r="AHB3" s="345"/>
      <c r="AHC3" s="345"/>
      <c r="AHD3" s="345"/>
      <c r="AHE3" s="345"/>
      <c r="AHF3" s="345"/>
      <c r="AHG3" s="345"/>
      <c r="AHH3" s="345"/>
      <c r="AHI3" s="345"/>
      <c r="AHJ3" s="345"/>
      <c r="AHK3" s="345"/>
      <c r="AHL3" s="345"/>
      <c r="AHM3" s="345"/>
      <c r="AHN3" s="345"/>
      <c r="AHO3" s="345"/>
      <c r="AHP3" s="345"/>
      <c r="AHQ3" s="345"/>
      <c r="AHR3" s="345"/>
      <c r="AHS3" s="345"/>
      <c r="AHT3" s="345"/>
      <c r="AHU3" s="345"/>
      <c r="AHV3" s="345"/>
      <c r="AHW3" s="345"/>
      <c r="AHX3" s="345"/>
      <c r="AHY3" s="345"/>
      <c r="AHZ3" s="345"/>
      <c r="AIA3" s="345"/>
      <c r="AIB3" s="345"/>
      <c r="AIC3" s="345"/>
      <c r="AID3" s="345"/>
      <c r="AIE3" s="345"/>
      <c r="AIF3" s="345"/>
      <c r="AIG3" s="345"/>
      <c r="AIH3" s="345"/>
      <c r="AII3" s="345"/>
      <c r="AIJ3" s="345"/>
      <c r="AIK3" s="345"/>
      <c r="AIL3" s="345"/>
      <c r="AIM3" s="345"/>
      <c r="AIN3" s="345"/>
      <c r="AIO3" s="345"/>
      <c r="AIP3" s="345"/>
      <c r="AIQ3" s="345"/>
      <c r="AIR3" s="345"/>
      <c r="AIS3" s="345"/>
      <c r="AIT3" s="345"/>
      <c r="AIU3" s="345"/>
      <c r="AIV3" s="345"/>
      <c r="AIW3" s="345"/>
      <c r="AIX3" s="345"/>
      <c r="AIY3" s="345"/>
      <c r="AIZ3" s="345"/>
      <c r="AJA3" s="345"/>
      <c r="AJB3" s="345"/>
      <c r="AJC3" s="345"/>
      <c r="AJD3" s="345"/>
      <c r="AJE3" s="345"/>
      <c r="AJF3" s="345"/>
      <c r="AJG3" s="345"/>
      <c r="AJH3" s="345"/>
      <c r="AJI3" s="345"/>
      <c r="AJJ3" s="345"/>
      <c r="AJK3" s="345"/>
      <c r="AJL3" s="345"/>
      <c r="AJM3" s="345"/>
      <c r="AJN3" s="345"/>
      <c r="AJO3" s="345"/>
      <c r="AJP3" s="345"/>
      <c r="AJQ3" s="345"/>
      <c r="AJR3" s="345"/>
      <c r="AJS3" s="345"/>
      <c r="AJT3" s="345"/>
      <c r="AJU3" s="345"/>
      <c r="AJV3" s="345"/>
      <c r="AJW3" s="345"/>
      <c r="AJX3" s="345"/>
      <c r="AJY3" s="345"/>
      <c r="AJZ3" s="345"/>
      <c r="AKA3" s="345"/>
      <c r="AKB3" s="345"/>
      <c r="AKC3" s="345"/>
      <c r="AKD3" s="345"/>
      <c r="AKE3" s="345"/>
      <c r="AKF3" s="345"/>
      <c r="AKG3" s="345"/>
      <c r="AKH3" s="345"/>
      <c r="AKI3" s="345"/>
      <c r="AKJ3" s="345"/>
      <c r="AKK3" s="345"/>
      <c r="AKL3" s="345"/>
      <c r="AKM3" s="345"/>
      <c r="AKN3" s="345"/>
      <c r="AKO3" s="345"/>
      <c r="AKP3" s="345"/>
      <c r="AKQ3" s="345"/>
      <c r="AKR3" s="345"/>
      <c r="AKS3" s="345"/>
      <c r="AKT3" s="345"/>
      <c r="AKU3" s="345"/>
      <c r="AKV3" s="345"/>
      <c r="AKW3" s="345"/>
      <c r="AKX3" s="345"/>
      <c r="AKY3" s="345"/>
      <c r="AKZ3" s="345"/>
      <c r="ALA3" s="344"/>
      <c r="XEO3" s="346" t="s">
        <v>46</v>
      </c>
    </row>
    <row r="4" spans="2:989 16369:16369" s="346" customFormat="1" ht="20.100000000000001" customHeight="1">
      <c r="B4" s="601"/>
      <c r="C4" s="358" t="s">
        <v>190</v>
      </c>
      <c r="D4" s="606" t="str">
        <f>ORÇ!E8</f>
        <v xml:space="preserve">Prefeitura Municipal de Baixo Guandu </v>
      </c>
      <c r="E4" s="617"/>
      <c r="F4" s="356" t="s">
        <v>193</v>
      </c>
      <c r="G4" s="606" t="s">
        <v>195</v>
      </c>
      <c r="H4" s="607"/>
      <c r="I4" s="598"/>
      <c r="J4" s="341"/>
      <c r="K4" s="342"/>
      <c r="L4" s="343"/>
      <c r="M4" s="343"/>
      <c r="N4" s="343"/>
      <c r="O4" s="343"/>
      <c r="P4" s="344"/>
      <c r="Q4" s="344"/>
      <c r="R4" s="344"/>
      <c r="S4" s="345"/>
      <c r="T4" s="345"/>
      <c r="U4" s="345"/>
      <c r="V4" s="345"/>
      <c r="W4" s="345"/>
      <c r="X4" s="345"/>
      <c r="Y4" s="345"/>
      <c r="Z4" s="345"/>
      <c r="AA4" s="345"/>
      <c r="AB4" s="345"/>
      <c r="AC4" s="345"/>
      <c r="AD4" s="345"/>
      <c r="AE4" s="345"/>
      <c r="AF4" s="345"/>
      <c r="AG4" s="345"/>
      <c r="AH4" s="345"/>
      <c r="AI4" s="345"/>
      <c r="AJ4" s="345"/>
      <c r="AK4" s="345"/>
      <c r="AL4" s="345"/>
      <c r="AM4" s="345"/>
      <c r="AN4" s="345"/>
      <c r="AO4" s="345"/>
      <c r="AP4" s="345"/>
      <c r="AQ4" s="345"/>
      <c r="AR4" s="345"/>
      <c r="AS4" s="345"/>
      <c r="AT4" s="345"/>
      <c r="AU4" s="345"/>
      <c r="AV4" s="345"/>
      <c r="AW4" s="345"/>
      <c r="AX4" s="345"/>
      <c r="AY4" s="345"/>
      <c r="AZ4" s="345"/>
      <c r="BA4" s="345"/>
      <c r="BB4" s="345"/>
      <c r="BC4" s="345"/>
      <c r="BD4" s="345"/>
      <c r="BE4" s="345"/>
      <c r="BF4" s="345"/>
      <c r="BG4" s="345"/>
      <c r="BH4" s="345"/>
      <c r="BI4" s="345"/>
      <c r="BJ4" s="345"/>
      <c r="BK4" s="345"/>
      <c r="BL4" s="345"/>
      <c r="BM4" s="345"/>
      <c r="BN4" s="345"/>
      <c r="BO4" s="345"/>
      <c r="BP4" s="345"/>
      <c r="BQ4" s="345"/>
      <c r="BR4" s="345"/>
      <c r="BS4" s="345"/>
      <c r="BT4" s="345"/>
      <c r="BU4" s="345"/>
      <c r="BV4" s="345"/>
      <c r="BW4" s="345"/>
      <c r="BX4" s="345"/>
      <c r="BY4" s="345"/>
      <c r="BZ4" s="345"/>
      <c r="CA4" s="345"/>
      <c r="CB4" s="345"/>
      <c r="CC4" s="345"/>
      <c r="CD4" s="345"/>
      <c r="CE4" s="345"/>
      <c r="CF4" s="345"/>
      <c r="CG4" s="345"/>
      <c r="CH4" s="345"/>
      <c r="CI4" s="345"/>
      <c r="CJ4" s="345"/>
      <c r="CK4" s="345"/>
      <c r="CL4" s="345"/>
      <c r="CM4" s="345"/>
      <c r="CN4" s="345"/>
      <c r="CO4" s="345"/>
      <c r="CP4" s="345"/>
      <c r="CQ4" s="345"/>
      <c r="CR4" s="345"/>
      <c r="CS4" s="345"/>
      <c r="CT4" s="345"/>
      <c r="CU4" s="345"/>
      <c r="CV4" s="345"/>
      <c r="CW4" s="345"/>
      <c r="CX4" s="345"/>
      <c r="CY4" s="345"/>
      <c r="CZ4" s="345"/>
      <c r="DA4" s="345"/>
      <c r="DB4" s="345"/>
      <c r="DC4" s="345"/>
      <c r="DD4" s="345"/>
      <c r="DE4" s="345"/>
      <c r="DF4" s="345"/>
      <c r="DG4" s="345"/>
      <c r="DH4" s="345"/>
      <c r="DI4" s="345"/>
      <c r="DJ4" s="345"/>
      <c r="DK4" s="345"/>
      <c r="DL4" s="345"/>
      <c r="DM4" s="345"/>
      <c r="DN4" s="345"/>
      <c r="DO4" s="345"/>
      <c r="DP4" s="345"/>
      <c r="DQ4" s="345"/>
      <c r="DR4" s="345"/>
      <c r="DS4" s="345"/>
      <c r="DT4" s="345"/>
      <c r="DU4" s="345"/>
      <c r="DV4" s="345"/>
      <c r="DW4" s="345"/>
      <c r="DX4" s="345"/>
      <c r="DY4" s="345"/>
      <c r="DZ4" s="345"/>
      <c r="EA4" s="345"/>
      <c r="EB4" s="345"/>
      <c r="EC4" s="345"/>
      <c r="ED4" s="345"/>
      <c r="EE4" s="345"/>
      <c r="EF4" s="345"/>
      <c r="EG4" s="345"/>
      <c r="EH4" s="345"/>
      <c r="EI4" s="345"/>
      <c r="EJ4" s="345"/>
      <c r="EK4" s="345"/>
      <c r="EL4" s="345"/>
      <c r="EM4" s="345"/>
      <c r="EN4" s="345"/>
      <c r="EO4" s="345"/>
      <c r="EP4" s="345"/>
      <c r="EQ4" s="345"/>
      <c r="ER4" s="345"/>
      <c r="ES4" s="345"/>
      <c r="ET4" s="345"/>
      <c r="EU4" s="345"/>
      <c r="EV4" s="345"/>
      <c r="EW4" s="345"/>
      <c r="EX4" s="345"/>
      <c r="EY4" s="345"/>
      <c r="EZ4" s="345"/>
      <c r="FA4" s="345"/>
      <c r="FB4" s="345"/>
      <c r="FC4" s="345"/>
      <c r="FD4" s="345"/>
      <c r="FE4" s="345"/>
      <c r="FF4" s="345"/>
      <c r="FG4" s="345"/>
      <c r="FH4" s="345"/>
      <c r="FI4" s="345"/>
      <c r="FJ4" s="345"/>
      <c r="FK4" s="345"/>
      <c r="FL4" s="345"/>
      <c r="FM4" s="345"/>
      <c r="FN4" s="345"/>
      <c r="FO4" s="345"/>
      <c r="FP4" s="345"/>
      <c r="FQ4" s="345"/>
      <c r="FR4" s="345"/>
      <c r="FS4" s="345"/>
      <c r="FT4" s="345"/>
      <c r="FU4" s="345"/>
      <c r="FV4" s="345"/>
      <c r="FW4" s="345"/>
      <c r="FX4" s="345"/>
      <c r="FY4" s="345"/>
      <c r="FZ4" s="345"/>
      <c r="GA4" s="345"/>
      <c r="GB4" s="345"/>
      <c r="GC4" s="345"/>
      <c r="GD4" s="345"/>
      <c r="GE4" s="345"/>
      <c r="GF4" s="345"/>
      <c r="GG4" s="345"/>
      <c r="GH4" s="345"/>
      <c r="GI4" s="345"/>
      <c r="GJ4" s="345"/>
      <c r="GK4" s="345"/>
      <c r="GL4" s="345"/>
      <c r="GM4" s="345"/>
      <c r="GN4" s="345"/>
      <c r="GO4" s="345"/>
      <c r="GP4" s="345"/>
      <c r="GQ4" s="345"/>
      <c r="GR4" s="345"/>
      <c r="GS4" s="345"/>
      <c r="GT4" s="345"/>
      <c r="GU4" s="345"/>
      <c r="GV4" s="345"/>
      <c r="GW4" s="345"/>
      <c r="GX4" s="345"/>
      <c r="GY4" s="345"/>
      <c r="GZ4" s="345"/>
      <c r="HA4" s="345"/>
      <c r="HB4" s="345"/>
      <c r="HC4" s="345"/>
      <c r="HD4" s="345"/>
      <c r="HE4" s="345"/>
      <c r="HF4" s="345"/>
      <c r="HG4" s="345"/>
      <c r="HH4" s="345"/>
      <c r="HI4" s="345"/>
      <c r="HJ4" s="345"/>
      <c r="HK4" s="345"/>
      <c r="HL4" s="345"/>
      <c r="HM4" s="345"/>
      <c r="HN4" s="345"/>
      <c r="HO4" s="345"/>
      <c r="HP4" s="345"/>
      <c r="HQ4" s="345"/>
      <c r="HR4" s="345"/>
      <c r="HS4" s="345"/>
      <c r="HT4" s="345"/>
      <c r="HU4" s="345"/>
      <c r="HV4" s="345"/>
      <c r="HW4" s="345"/>
      <c r="HX4" s="345"/>
      <c r="HY4" s="345"/>
      <c r="HZ4" s="345"/>
      <c r="IA4" s="345"/>
      <c r="IB4" s="345"/>
      <c r="IC4" s="345"/>
      <c r="ID4" s="345"/>
      <c r="IE4" s="345"/>
      <c r="IF4" s="345"/>
      <c r="IG4" s="345"/>
      <c r="IH4" s="345"/>
      <c r="II4" s="345"/>
      <c r="IJ4" s="345"/>
      <c r="IK4" s="345"/>
      <c r="IL4" s="345"/>
      <c r="IM4" s="345"/>
      <c r="IN4" s="345"/>
      <c r="IO4" s="345"/>
      <c r="IP4" s="345"/>
      <c r="IQ4" s="345"/>
      <c r="IR4" s="345"/>
      <c r="IS4" s="345"/>
      <c r="IT4" s="345"/>
      <c r="IU4" s="345"/>
      <c r="IV4" s="345"/>
      <c r="IW4" s="345"/>
      <c r="IX4" s="345"/>
      <c r="IY4" s="345"/>
      <c r="IZ4" s="345"/>
      <c r="JA4" s="345"/>
      <c r="JB4" s="345"/>
      <c r="JC4" s="345"/>
      <c r="JD4" s="345"/>
      <c r="JE4" s="345"/>
      <c r="JF4" s="345"/>
      <c r="JG4" s="345"/>
      <c r="JH4" s="345"/>
      <c r="JI4" s="345"/>
      <c r="JJ4" s="345"/>
      <c r="JK4" s="345"/>
      <c r="JL4" s="345"/>
      <c r="JM4" s="345"/>
      <c r="JN4" s="345"/>
      <c r="JO4" s="345"/>
      <c r="JP4" s="345"/>
      <c r="JQ4" s="345"/>
      <c r="JR4" s="345"/>
      <c r="JS4" s="345"/>
      <c r="JT4" s="345"/>
      <c r="JU4" s="345"/>
      <c r="JV4" s="345"/>
      <c r="JW4" s="345"/>
      <c r="JX4" s="345"/>
      <c r="JY4" s="345"/>
      <c r="JZ4" s="345"/>
      <c r="KA4" s="345"/>
      <c r="KB4" s="345"/>
      <c r="KC4" s="345"/>
      <c r="KD4" s="345"/>
      <c r="KE4" s="345"/>
      <c r="KF4" s="345"/>
      <c r="KG4" s="345"/>
      <c r="KH4" s="345"/>
      <c r="KI4" s="345"/>
      <c r="KJ4" s="345"/>
      <c r="KK4" s="345"/>
      <c r="KL4" s="345"/>
      <c r="KM4" s="345"/>
      <c r="KN4" s="345"/>
      <c r="KO4" s="345"/>
      <c r="KP4" s="345"/>
      <c r="KQ4" s="345"/>
      <c r="KR4" s="345"/>
      <c r="KS4" s="345"/>
      <c r="KT4" s="345"/>
      <c r="KU4" s="345"/>
      <c r="KV4" s="345"/>
      <c r="KW4" s="345"/>
      <c r="KX4" s="345"/>
      <c r="KY4" s="345"/>
      <c r="KZ4" s="345"/>
      <c r="LA4" s="345"/>
      <c r="LB4" s="345"/>
      <c r="LC4" s="345"/>
      <c r="LD4" s="345"/>
      <c r="LE4" s="345"/>
      <c r="LF4" s="345"/>
      <c r="LG4" s="345"/>
      <c r="LH4" s="345"/>
      <c r="LI4" s="345"/>
      <c r="LJ4" s="345"/>
      <c r="LK4" s="345"/>
      <c r="LL4" s="345"/>
      <c r="LM4" s="345"/>
      <c r="LN4" s="345"/>
      <c r="LO4" s="345"/>
      <c r="LP4" s="345"/>
      <c r="LQ4" s="345"/>
      <c r="LR4" s="345"/>
      <c r="LS4" s="345"/>
      <c r="LT4" s="345"/>
      <c r="LU4" s="345"/>
      <c r="LV4" s="345"/>
      <c r="LW4" s="345"/>
      <c r="LX4" s="345"/>
      <c r="LY4" s="345"/>
      <c r="LZ4" s="345"/>
      <c r="MA4" s="345"/>
      <c r="MB4" s="345"/>
      <c r="MC4" s="345"/>
      <c r="MD4" s="345"/>
      <c r="ME4" s="345"/>
      <c r="MF4" s="345"/>
      <c r="MG4" s="345"/>
      <c r="MH4" s="345"/>
      <c r="MI4" s="345"/>
      <c r="MJ4" s="345"/>
      <c r="MK4" s="345"/>
      <c r="ML4" s="345"/>
      <c r="MM4" s="345"/>
      <c r="MN4" s="345"/>
      <c r="MO4" s="345"/>
      <c r="MP4" s="345"/>
      <c r="MQ4" s="345"/>
      <c r="MR4" s="345"/>
      <c r="MS4" s="345"/>
      <c r="MT4" s="345"/>
      <c r="MU4" s="345"/>
      <c r="MV4" s="345"/>
      <c r="MW4" s="345"/>
      <c r="MX4" s="345"/>
      <c r="MY4" s="345"/>
      <c r="MZ4" s="345"/>
      <c r="NA4" s="345"/>
      <c r="NB4" s="345"/>
      <c r="NC4" s="345"/>
      <c r="ND4" s="345"/>
      <c r="NE4" s="345"/>
      <c r="NF4" s="345"/>
      <c r="NG4" s="345"/>
      <c r="NH4" s="345"/>
      <c r="NI4" s="345"/>
      <c r="NJ4" s="345"/>
      <c r="NK4" s="345"/>
      <c r="NL4" s="345"/>
      <c r="NM4" s="345"/>
      <c r="NN4" s="345"/>
      <c r="NO4" s="345"/>
      <c r="NP4" s="345"/>
      <c r="NQ4" s="345"/>
      <c r="NR4" s="345"/>
      <c r="NS4" s="345"/>
      <c r="NT4" s="345"/>
      <c r="NU4" s="345"/>
      <c r="NV4" s="345"/>
      <c r="NW4" s="345"/>
      <c r="NX4" s="345"/>
      <c r="NY4" s="345"/>
      <c r="NZ4" s="345"/>
      <c r="OA4" s="345"/>
      <c r="OB4" s="345"/>
      <c r="OC4" s="345"/>
      <c r="OD4" s="345"/>
      <c r="OE4" s="345"/>
      <c r="OF4" s="345"/>
      <c r="OG4" s="345"/>
      <c r="OH4" s="345"/>
      <c r="OI4" s="345"/>
      <c r="OJ4" s="345"/>
      <c r="OK4" s="345"/>
      <c r="OL4" s="345"/>
      <c r="OM4" s="345"/>
      <c r="ON4" s="345"/>
      <c r="OO4" s="345"/>
      <c r="OP4" s="345"/>
      <c r="OQ4" s="345"/>
      <c r="OR4" s="345"/>
      <c r="OS4" s="345"/>
      <c r="OT4" s="345"/>
      <c r="OU4" s="345"/>
      <c r="OV4" s="345"/>
      <c r="OW4" s="345"/>
      <c r="OX4" s="345"/>
      <c r="OY4" s="345"/>
      <c r="OZ4" s="345"/>
      <c r="PA4" s="345"/>
      <c r="PB4" s="345"/>
      <c r="PC4" s="345"/>
      <c r="PD4" s="345"/>
      <c r="PE4" s="345"/>
      <c r="PF4" s="345"/>
      <c r="PG4" s="345"/>
      <c r="PH4" s="345"/>
      <c r="PI4" s="345"/>
      <c r="PJ4" s="345"/>
      <c r="PK4" s="345"/>
      <c r="PL4" s="345"/>
      <c r="PM4" s="345"/>
      <c r="PN4" s="345"/>
      <c r="PO4" s="345"/>
      <c r="PP4" s="345"/>
      <c r="PQ4" s="345"/>
      <c r="PR4" s="345"/>
      <c r="PS4" s="345"/>
      <c r="PT4" s="345"/>
      <c r="PU4" s="345"/>
      <c r="PV4" s="345"/>
      <c r="PW4" s="345"/>
      <c r="PX4" s="345"/>
      <c r="PY4" s="345"/>
      <c r="PZ4" s="345"/>
      <c r="QA4" s="345"/>
      <c r="QB4" s="345"/>
      <c r="QC4" s="345"/>
      <c r="QD4" s="345"/>
      <c r="QE4" s="345"/>
      <c r="QF4" s="345"/>
      <c r="QG4" s="345"/>
      <c r="QH4" s="345"/>
      <c r="QI4" s="345"/>
      <c r="QJ4" s="345"/>
      <c r="QK4" s="345"/>
      <c r="QL4" s="345"/>
      <c r="QM4" s="345"/>
      <c r="QN4" s="345"/>
      <c r="QO4" s="345"/>
      <c r="QP4" s="345"/>
      <c r="QQ4" s="345"/>
      <c r="QR4" s="345"/>
      <c r="QS4" s="345"/>
      <c r="QT4" s="345"/>
      <c r="QU4" s="345"/>
      <c r="QV4" s="345"/>
      <c r="QW4" s="345"/>
      <c r="QX4" s="345"/>
      <c r="QY4" s="345"/>
      <c r="QZ4" s="345"/>
      <c r="RA4" s="345"/>
      <c r="RB4" s="345"/>
      <c r="RC4" s="345"/>
      <c r="RD4" s="345"/>
      <c r="RE4" s="345"/>
      <c r="RF4" s="345"/>
      <c r="RG4" s="345"/>
      <c r="RH4" s="345"/>
      <c r="RI4" s="345"/>
      <c r="RJ4" s="345"/>
      <c r="RK4" s="345"/>
      <c r="RL4" s="345"/>
      <c r="RM4" s="345"/>
      <c r="RN4" s="345"/>
      <c r="RO4" s="345"/>
      <c r="RP4" s="345"/>
      <c r="RQ4" s="345"/>
      <c r="RR4" s="345"/>
      <c r="RS4" s="345"/>
      <c r="RT4" s="345"/>
      <c r="RU4" s="345"/>
      <c r="RV4" s="345"/>
      <c r="RW4" s="345"/>
      <c r="RX4" s="345"/>
      <c r="RY4" s="345"/>
      <c r="RZ4" s="345"/>
      <c r="SA4" s="345"/>
      <c r="SB4" s="345"/>
      <c r="SC4" s="345"/>
      <c r="SD4" s="345"/>
      <c r="SE4" s="345"/>
      <c r="SF4" s="345"/>
      <c r="SG4" s="345"/>
      <c r="SH4" s="345"/>
      <c r="SI4" s="345"/>
      <c r="SJ4" s="345"/>
      <c r="SK4" s="345"/>
      <c r="SL4" s="345"/>
      <c r="SM4" s="345"/>
      <c r="SN4" s="345"/>
      <c r="SO4" s="345"/>
      <c r="SP4" s="345"/>
      <c r="SQ4" s="345"/>
      <c r="SR4" s="345"/>
      <c r="SS4" s="345"/>
      <c r="ST4" s="345"/>
      <c r="SU4" s="345"/>
      <c r="SV4" s="345"/>
      <c r="SW4" s="345"/>
      <c r="SX4" s="345"/>
      <c r="SY4" s="345"/>
      <c r="SZ4" s="345"/>
      <c r="TA4" s="345"/>
      <c r="TB4" s="345"/>
      <c r="TC4" s="345"/>
      <c r="TD4" s="345"/>
      <c r="TE4" s="345"/>
      <c r="TF4" s="345"/>
      <c r="TG4" s="345"/>
      <c r="TH4" s="345"/>
      <c r="TI4" s="345"/>
      <c r="TJ4" s="345"/>
      <c r="TK4" s="345"/>
      <c r="TL4" s="345"/>
      <c r="TM4" s="345"/>
      <c r="TN4" s="345"/>
      <c r="TO4" s="345"/>
      <c r="TP4" s="345"/>
      <c r="TQ4" s="345"/>
      <c r="TR4" s="345"/>
      <c r="TS4" s="345"/>
      <c r="TT4" s="345"/>
      <c r="TU4" s="345"/>
      <c r="TV4" s="345"/>
      <c r="TW4" s="345"/>
      <c r="TX4" s="345"/>
      <c r="TY4" s="345"/>
      <c r="TZ4" s="345"/>
      <c r="UA4" s="345"/>
      <c r="UB4" s="345"/>
      <c r="UC4" s="345"/>
      <c r="UD4" s="345"/>
      <c r="UE4" s="345"/>
      <c r="UF4" s="345"/>
      <c r="UG4" s="345"/>
      <c r="UH4" s="345"/>
      <c r="UI4" s="345"/>
      <c r="UJ4" s="345"/>
      <c r="UK4" s="345"/>
      <c r="UL4" s="345"/>
      <c r="UM4" s="345"/>
      <c r="UN4" s="345"/>
      <c r="UO4" s="345"/>
      <c r="UP4" s="345"/>
      <c r="UQ4" s="345"/>
      <c r="UR4" s="345"/>
      <c r="US4" s="345"/>
      <c r="UT4" s="345"/>
      <c r="UU4" s="345"/>
      <c r="UV4" s="345"/>
      <c r="UW4" s="345"/>
      <c r="UX4" s="345"/>
      <c r="UY4" s="345"/>
      <c r="UZ4" s="345"/>
      <c r="VA4" s="345"/>
      <c r="VB4" s="345"/>
      <c r="VC4" s="345"/>
      <c r="VD4" s="345"/>
      <c r="VE4" s="345"/>
      <c r="VF4" s="345"/>
      <c r="VG4" s="345"/>
      <c r="VH4" s="345"/>
      <c r="VI4" s="345"/>
      <c r="VJ4" s="345"/>
      <c r="VK4" s="345"/>
      <c r="VL4" s="345"/>
      <c r="VM4" s="345"/>
      <c r="VN4" s="345"/>
      <c r="VO4" s="345"/>
      <c r="VP4" s="345"/>
      <c r="VQ4" s="345"/>
      <c r="VR4" s="345"/>
      <c r="VS4" s="345"/>
      <c r="VT4" s="345"/>
      <c r="VU4" s="345"/>
      <c r="VV4" s="345"/>
      <c r="VW4" s="345"/>
      <c r="VX4" s="345"/>
      <c r="VY4" s="345"/>
      <c r="VZ4" s="345"/>
      <c r="WA4" s="345"/>
      <c r="WB4" s="345"/>
      <c r="WC4" s="345"/>
      <c r="WD4" s="345"/>
      <c r="WE4" s="345"/>
      <c r="WF4" s="345"/>
      <c r="WG4" s="345"/>
      <c r="WH4" s="345"/>
      <c r="WI4" s="345"/>
      <c r="WJ4" s="345"/>
      <c r="WK4" s="345"/>
      <c r="WL4" s="345"/>
      <c r="WM4" s="345"/>
      <c r="WN4" s="345"/>
      <c r="WO4" s="345"/>
      <c r="WP4" s="345"/>
      <c r="WQ4" s="345"/>
      <c r="WR4" s="345"/>
      <c r="WS4" s="345"/>
      <c r="WT4" s="345"/>
      <c r="WU4" s="345"/>
      <c r="WV4" s="345"/>
      <c r="WW4" s="345"/>
      <c r="WX4" s="345"/>
      <c r="WY4" s="345"/>
      <c r="WZ4" s="345"/>
      <c r="XA4" s="345"/>
      <c r="XB4" s="345"/>
      <c r="XC4" s="345"/>
      <c r="XD4" s="345"/>
      <c r="XE4" s="345"/>
      <c r="XF4" s="345"/>
      <c r="XG4" s="345"/>
      <c r="XH4" s="345"/>
      <c r="XI4" s="345"/>
      <c r="XJ4" s="345"/>
      <c r="XK4" s="345"/>
      <c r="XL4" s="345"/>
      <c r="XM4" s="345"/>
      <c r="XN4" s="345"/>
      <c r="XO4" s="345"/>
      <c r="XP4" s="345"/>
      <c r="XQ4" s="345"/>
      <c r="XR4" s="345"/>
      <c r="XS4" s="345"/>
      <c r="XT4" s="345"/>
      <c r="XU4" s="345"/>
      <c r="XV4" s="345"/>
      <c r="XW4" s="345"/>
      <c r="XX4" s="345"/>
      <c r="XY4" s="345"/>
      <c r="XZ4" s="345"/>
      <c r="YA4" s="345"/>
      <c r="YB4" s="345"/>
      <c r="YC4" s="345"/>
      <c r="YD4" s="345"/>
      <c r="YE4" s="345"/>
      <c r="YF4" s="345"/>
      <c r="YG4" s="345"/>
      <c r="YH4" s="345"/>
      <c r="YI4" s="345"/>
      <c r="YJ4" s="345"/>
      <c r="YK4" s="345"/>
      <c r="YL4" s="345"/>
      <c r="YM4" s="345"/>
      <c r="YN4" s="345"/>
      <c r="YO4" s="345"/>
      <c r="YP4" s="345"/>
      <c r="YQ4" s="345"/>
      <c r="YR4" s="345"/>
      <c r="YS4" s="345"/>
      <c r="YT4" s="345"/>
      <c r="YU4" s="345"/>
      <c r="YV4" s="345"/>
      <c r="YW4" s="345"/>
      <c r="YX4" s="345"/>
      <c r="YY4" s="345"/>
      <c r="YZ4" s="345"/>
      <c r="ZA4" s="345"/>
      <c r="ZB4" s="345"/>
      <c r="ZC4" s="345"/>
      <c r="ZD4" s="345"/>
      <c r="ZE4" s="345"/>
      <c r="ZF4" s="345"/>
      <c r="ZG4" s="345"/>
      <c r="ZH4" s="345"/>
      <c r="ZI4" s="345"/>
      <c r="ZJ4" s="345"/>
      <c r="ZK4" s="345"/>
      <c r="ZL4" s="345"/>
      <c r="ZM4" s="345"/>
      <c r="ZN4" s="345"/>
      <c r="ZO4" s="345"/>
      <c r="ZP4" s="345"/>
      <c r="ZQ4" s="345"/>
      <c r="ZR4" s="345"/>
      <c r="ZS4" s="345"/>
      <c r="ZT4" s="345"/>
      <c r="ZU4" s="345"/>
      <c r="ZV4" s="345"/>
      <c r="ZW4" s="345"/>
      <c r="ZX4" s="345"/>
      <c r="ZY4" s="345"/>
      <c r="ZZ4" s="345"/>
      <c r="AAA4" s="345"/>
      <c r="AAB4" s="345"/>
      <c r="AAC4" s="345"/>
      <c r="AAD4" s="345"/>
      <c r="AAE4" s="345"/>
      <c r="AAF4" s="345"/>
      <c r="AAG4" s="345"/>
      <c r="AAH4" s="345"/>
      <c r="AAI4" s="345"/>
      <c r="AAJ4" s="345"/>
      <c r="AAK4" s="345"/>
      <c r="AAL4" s="345"/>
      <c r="AAM4" s="345"/>
      <c r="AAN4" s="345"/>
      <c r="AAO4" s="345"/>
      <c r="AAP4" s="345"/>
      <c r="AAQ4" s="345"/>
      <c r="AAR4" s="345"/>
      <c r="AAS4" s="345"/>
      <c r="AAT4" s="345"/>
      <c r="AAU4" s="345"/>
      <c r="AAV4" s="345"/>
      <c r="AAW4" s="345"/>
      <c r="AAX4" s="345"/>
      <c r="AAY4" s="345"/>
      <c r="AAZ4" s="345"/>
      <c r="ABA4" s="345"/>
      <c r="ABB4" s="345"/>
      <c r="ABC4" s="345"/>
      <c r="ABD4" s="345"/>
      <c r="ABE4" s="345"/>
      <c r="ABF4" s="345"/>
      <c r="ABG4" s="345"/>
      <c r="ABH4" s="345"/>
      <c r="ABI4" s="345"/>
      <c r="ABJ4" s="345"/>
      <c r="ABK4" s="345"/>
      <c r="ABL4" s="345"/>
      <c r="ABM4" s="345"/>
      <c r="ABN4" s="345"/>
      <c r="ABO4" s="345"/>
      <c r="ABP4" s="345"/>
      <c r="ABQ4" s="345"/>
      <c r="ABR4" s="345"/>
      <c r="ABS4" s="345"/>
      <c r="ABT4" s="345"/>
      <c r="ABU4" s="345"/>
      <c r="ABV4" s="345"/>
      <c r="ABW4" s="345"/>
      <c r="ABX4" s="345"/>
      <c r="ABY4" s="345"/>
      <c r="ABZ4" s="345"/>
      <c r="ACA4" s="345"/>
      <c r="ACB4" s="345"/>
      <c r="ACC4" s="345"/>
      <c r="ACD4" s="345"/>
      <c r="ACE4" s="345"/>
      <c r="ACF4" s="345"/>
      <c r="ACG4" s="345"/>
      <c r="ACH4" s="345"/>
      <c r="ACI4" s="345"/>
      <c r="ACJ4" s="345"/>
      <c r="ACK4" s="345"/>
      <c r="ACL4" s="345"/>
      <c r="ACM4" s="345"/>
      <c r="ACN4" s="345"/>
      <c r="ACO4" s="345"/>
      <c r="ACP4" s="345"/>
      <c r="ACQ4" s="345"/>
      <c r="ACR4" s="345"/>
      <c r="ACS4" s="345"/>
      <c r="ACT4" s="345"/>
      <c r="ACU4" s="345"/>
      <c r="ACV4" s="345"/>
      <c r="ACW4" s="345"/>
      <c r="ACX4" s="345"/>
      <c r="ACY4" s="345"/>
      <c r="ACZ4" s="345"/>
      <c r="ADA4" s="345"/>
      <c r="ADB4" s="345"/>
      <c r="ADC4" s="345"/>
      <c r="ADD4" s="345"/>
      <c r="ADE4" s="345"/>
      <c r="ADF4" s="345"/>
      <c r="ADG4" s="345"/>
      <c r="ADH4" s="345"/>
      <c r="ADI4" s="345"/>
      <c r="ADJ4" s="345"/>
      <c r="ADK4" s="345"/>
      <c r="ADL4" s="345"/>
      <c r="ADM4" s="345"/>
      <c r="ADN4" s="345"/>
      <c r="ADO4" s="345"/>
      <c r="ADP4" s="345"/>
      <c r="ADQ4" s="345"/>
      <c r="ADR4" s="345"/>
      <c r="ADS4" s="345"/>
      <c r="ADT4" s="345"/>
      <c r="ADU4" s="345"/>
      <c r="ADV4" s="345"/>
      <c r="ADW4" s="345"/>
      <c r="ADX4" s="345"/>
      <c r="ADY4" s="345"/>
      <c r="ADZ4" s="345"/>
      <c r="AEA4" s="345"/>
      <c r="AEB4" s="345"/>
      <c r="AEC4" s="345"/>
      <c r="AED4" s="345"/>
      <c r="AEE4" s="345"/>
      <c r="AEF4" s="345"/>
      <c r="AEG4" s="345"/>
      <c r="AEH4" s="345"/>
      <c r="AEI4" s="345"/>
      <c r="AEJ4" s="345"/>
      <c r="AEK4" s="345"/>
      <c r="AEL4" s="345"/>
      <c r="AEM4" s="345"/>
      <c r="AEN4" s="345"/>
      <c r="AEO4" s="345"/>
      <c r="AEP4" s="345"/>
      <c r="AEQ4" s="345"/>
      <c r="AER4" s="345"/>
      <c r="AES4" s="345"/>
      <c r="AET4" s="345"/>
      <c r="AEU4" s="345"/>
      <c r="AEV4" s="345"/>
      <c r="AEW4" s="345"/>
      <c r="AEX4" s="345"/>
      <c r="AEY4" s="345"/>
      <c r="AEZ4" s="345"/>
      <c r="AFA4" s="345"/>
      <c r="AFB4" s="345"/>
      <c r="AFC4" s="345"/>
      <c r="AFD4" s="345"/>
      <c r="AFE4" s="345"/>
      <c r="AFF4" s="345"/>
      <c r="AFG4" s="345"/>
      <c r="AFH4" s="345"/>
      <c r="AFI4" s="345"/>
      <c r="AFJ4" s="345"/>
      <c r="AFK4" s="345"/>
      <c r="AFL4" s="345"/>
      <c r="AFM4" s="345"/>
      <c r="AFN4" s="345"/>
      <c r="AFO4" s="345"/>
      <c r="AFP4" s="345"/>
      <c r="AFQ4" s="345"/>
      <c r="AFR4" s="345"/>
      <c r="AFS4" s="345"/>
      <c r="AFT4" s="345"/>
      <c r="AFU4" s="345"/>
      <c r="AFV4" s="345"/>
      <c r="AFW4" s="345"/>
      <c r="AFX4" s="345"/>
      <c r="AFY4" s="345"/>
      <c r="AFZ4" s="345"/>
      <c r="AGA4" s="345"/>
      <c r="AGB4" s="345"/>
      <c r="AGC4" s="345"/>
      <c r="AGD4" s="345"/>
      <c r="AGE4" s="345"/>
      <c r="AGF4" s="345"/>
      <c r="AGG4" s="345"/>
      <c r="AGH4" s="345"/>
      <c r="AGI4" s="345"/>
      <c r="AGJ4" s="345"/>
      <c r="AGK4" s="345"/>
      <c r="AGL4" s="345"/>
      <c r="AGM4" s="345"/>
      <c r="AGN4" s="345"/>
      <c r="AGO4" s="345"/>
      <c r="AGP4" s="345"/>
      <c r="AGQ4" s="345"/>
      <c r="AGR4" s="345"/>
      <c r="AGS4" s="345"/>
      <c r="AGT4" s="345"/>
      <c r="AGU4" s="345"/>
      <c r="AGV4" s="345"/>
      <c r="AGW4" s="345"/>
      <c r="AGX4" s="345"/>
      <c r="AGY4" s="345"/>
      <c r="AGZ4" s="345"/>
      <c r="AHA4" s="345"/>
      <c r="AHB4" s="345"/>
      <c r="AHC4" s="345"/>
      <c r="AHD4" s="345"/>
      <c r="AHE4" s="345"/>
      <c r="AHF4" s="345"/>
      <c r="AHG4" s="345"/>
      <c r="AHH4" s="345"/>
      <c r="AHI4" s="345"/>
      <c r="AHJ4" s="345"/>
      <c r="AHK4" s="345"/>
      <c r="AHL4" s="345"/>
      <c r="AHM4" s="345"/>
      <c r="AHN4" s="345"/>
      <c r="AHO4" s="345"/>
      <c r="AHP4" s="345"/>
      <c r="AHQ4" s="345"/>
      <c r="AHR4" s="345"/>
      <c r="AHS4" s="345"/>
      <c r="AHT4" s="345"/>
      <c r="AHU4" s="345"/>
      <c r="AHV4" s="345"/>
      <c r="AHW4" s="345"/>
      <c r="AHX4" s="345"/>
      <c r="AHY4" s="345"/>
      <c r="AHZ4" s="345"/>
      <c r="AIA4" s="345"/>
      <c r="AIB4" s="345"/>
      <c r="AIC4" s="345"/>
      <c r="AID4" s="345"/>
      <c r="AIE4" s="345"/>
      <c r="AIF4" s="345"/>
      <c r="AIG4" s="345"/>
      <c r="AIH4" s="345"/>
      <c r="AII4" s="345"/>
      <c r="AIJ4" s="345"/>
      <c r="AIK4" s="345"/>
      <c r="AIL4" s="345"/>
      <c r="AIM4" s="345"/>
      <c r="AIN4" s="345"/>
      <c r="AIO4" s="345"/>
      <c r="AIP4" s="345"/>
      <c r="AIQ4" s="345"/>
      <c r="AIR4" s="345"/>
      <c r="AIS4" s="345"/>
      <c r="AIT4" s="345"/>
      <c r="AIU4" s="345"/>
      <c r="AIV4" s="345"/>
      <c r="AIW4" s="345"/>
      <c r="AIX4" s="345"/>
      <c r="AIY4" s="345"/>
      <c r="AIZ4" s="345"/>
      <c r="AJA4" s="345"/>
      <c r="AJB4" s="345"/>
      <c r="AJC4" s="345"/>
      <c r="AJD4" s="345"/>
      <c r="AJE4" s="345"/>
      <c r="AJF4" s="345"/>
      <c r="AJG4" s="345"/>
      <c r="AJH4" s="345"/>
      <c r="AJI4" s="345"/>
      <c r="AJJ4" s="345"/>
      <c r="AJK4" s="345"/>
      <c r="AJL4" s="345"/>
      <c r="AJM4" s="345"/>
      <c r="AJN4" s="345"/>
      <c r="AJO4" s="345"/>
      <c r="AJP4" s="345"/>
      <c r="AJQ4" s="345"/>
      <c r="AJR4" s="345"/>
      <c r="AJS4" s="345"/>
      <c r="AJT4" s="345"/>
      <c r="AJU4" s="345"/>
      <c r="AJV4" s="345"/>
      <c r="AJW4" s="345"/>
      <c r="AJX4" s="345"/>
      <c r="AJY4" s="345"/>
      <c r="AJZ4" s="345"/>
      <c r="AKA4" s="345"/>
      <c r="AKB4" s="345"/>
      <c r="AKC4" s="345"/>
      <c r="AKD4" s="345"/>
      <c r="AKE4" s="345"/>
      <c r="AKF4" s="345"/>
      <c r="AKG4" s="345"/>
      <c r="AKH4" s="345"/>
      <c r="AKI4" s="345"/>
      <c r="AKJ4" s="345"/>
      <c r="AKK4" s="345"/>
      <c r="AKL4" s="345"/>
      <c r="AKM4" s="345"/>
      <c r="AKN4" s="345"/>
      <c r="AKO4" s="345"/>
      <c r="AKP4" s="345"/>
      <c r="AKQ4" s="345"/>
      <c r="AKR4" s="345"/>
      <c r="AKS4" s="345"/>
      <c r="AKT4" s="345"/>
      <c r="AKU4" s="345"/>
      <c r="AKV4" s="345"/>
      <c r="AKW4" s="345"/>
      <c r="AKX4" s="345"/>
      <c r="AKY4" s="345"/>
      <c r="AKZ4" s="345"/>
      <c r="ALA4" s="344"/>
    </row>
    <row r="5" spans="2:989 16369:16369" s="346" customFormat="1" ht="20.100000000000001" customHeight="1" thickBot="1">
      <c r="B5" s="601"/>
      <c r="C5" s="359" t="s">
        <v>191</v>
      </c>
      <c r="D5" s="618">
        <f>ORÇ!E9</f>
        <v>211822.65969999999</v>
      </c>
      <c r="E5" s="619"/>
      <c r="F5" s="357" t="s">
        <v>192</v>
      </c>
      <c r="G5" s="615">
        <v>45170</v>
      </c>
      <c r="H5" s="616"/>
      <c r="I5" s="598"/>
      <c r="J5" s="341"/>
      <c r="K5" s="342"/>
      <c r="L5" s="343"/>
      <c r="M5" s="343"/>
      <c r="N5" s="343"/>
      <c r="O5" s="343"/>
      <c r="P5" s="344"/>
      <c r="Q5" s="344"/>
      <c r="R5" s="344"/>
      <c r="S5" s="345"/>
      <c r="T5" s="345"/>
      <c r="U5" s="345"/>
      <c r="V5" s="345"/>
      <c r="W5" s="345"/>
      <c r="X5" s="345"/>
      <c r="Y5" s="345"/>
      <c r="Z5" s="345"/>
      <c r="AA5" s="345"/>
      <c r="AB5" s="345"/>
      <c r="AC5" s="345"/>
      <c r="AD5" s="345"/>
      <c r="AE5" s="345"/>
      <c r="AF5" s="345"/>
      <c r="AG5" s="345"/>
      <c r="AH5" s="345"/>
      <c r="AI5" s="345"/>
      <c r="AJ5" s="345"/>
      <c r="AK5" s="345"/>
      <c r="AL5" s="345"/>
      <c r="AM5" s="345"/>
      <c r="AN5" s="345"/>
      <c r="AO5" s="345"/>
      <c r="AP5" s="345"/>
      <c r="AQ5" s="345"/>
      <c r="AR5" s="345"/>
      <c r="AS5" s="345"/>
      <c r="AT5" s="345"/>
      <c r="AU5" s="345"/>
      <c r="AV5" s="345"/>
      <c r="AW5" s="345"/>
      <c r="AX5" s="345"/>
      <c r="AY5" s="345"/>
      <c r="AZ5" s="345"/>
      <c r="BA5" s="345"/>
      <c r="BB5" s="345"/>
      <c r="BC5" s="345"/>
      <c r="BD5" s="345"/>
      <c r="BE5" s="345"/>
      <c r="BF5" s="345"/>
      <c r="BG5" s="345"/>
      <c r="BH5" s="345"/>
      <c r="BI5" s="345"/>
      <c r="BJ5" s="345"/>
      <c r="BK5" s="345"/>
      <c r="BL5" s="345"/>
      <c r="BM5" s="345"/>
      <c r="BN5" s="345"/>
      <c r="BO5" s="345"/>
      <c r="BP5" s="345"/>
      <c r="BQ5" s="345"/>
      <c r="BR5" s="345"/>
      <c r="BS5" s="345"/>
      <c r="BT5" s="345"/>
      <c r="BU5" s="345"/>
      <c r="BV5" s="345"/>
      <c r="BW5" s="345"/>
      <c r="BX5" s="345"/>
      <c r="BY5" s="345"/>
      <c r="BZ5" s="345"/>
      <c r="CA5" s="345"/>
      <c r="CB5" s="345"/>
      <c r="CC5" s="345"/>
      <c r="CD5" s="345"/>
      <c r="CE5" s="345"/>
      <c r="CF5" s="345"/>
      <c r="CG5" s="345"/>
      <c r="CH5" s="345"/>
      <c r="CI5" s="345"/>
      <c r="CJ5" s="345"/>
      <c r="CK5" s="345"/>
      <c r="CL5" s="345"/>
      <c r="CM5" s="345"/>
      <c r="CN5" s="345"/>
      <c r="CO5" s="345"/>
      <c r="CP5" s="345"/>
      <c r="CQ5" s="345"/>
      <c r="CR5" s="345"/>
      <c r="CS5" s="345"/>
      <c r="CT5" s="345"/>
      <c r="CU5" s="345"/>
      <c r="CV5" s="345"/>
      <c r="CW5" s="345"/>
      <c r="CX5" s="345"/>
      <c r="CY5" s="345"/>
      <c r="CZ5" s="345"/>
      <c r="DA5" s="345"/>
      <c r="DB5" s="345"/>
      <c r="DC5" s="345"/>
      <c r="DD5" s="345"/>
      <c r="DE5" s="345"/>
      <c r="DF5" s="345"/>
      <c r="DG5" s="345"/>
      <c r="DH5" s="345"/>
      <c r="DI5" s="345"/>
      <c r="DJ5" s="345"/>
      <c r="DK5" s="345"/>
      <c r="DL5" s="345"/>
      <c r="DM5" s="345"/>
      <c r="DN5" s="345"/>
      <c r="DO5" s="345"/>
      <c r="DP5" s="345"/>
      <c r="DQ5" s="345"/>
      <c r="DR5" s="345"/>
      <c r="DS5" s="345"/>
      <c r="DT5" s="345"/>
      <c r="DU5" s="345"/>
      <c r="DV5" s="345"/>
      <c r="DW5" s="345"/>
      <c r="DX5" s="345"/>
      <c r="DY5" s="345"/>
      <c r="DZ5" s="345"/>
      <c r="EA5" s="345"/>
      <c r="EB5" s="345"/>
      <c r="EC5" s="345"/>
      <c r="ED5" s="345"/>
      <c r="EE5" s="345"/>
      <c r="EF5" s="345"/>
      <c r="EG5" s="345"/>
      <c r="EH5" s="345"/>
      <c r="EI5" s="345"/>
      <c r="EJ5" s="345"/>
      <c r="EK5" s="345"/>
      <c r="EL5" s="345"/>
      <c r="EM5" s="345"/>
      <c r="EN5" s="345"/>
      <c r="EO5" s="345"/>
      <c r="EP5" s="345"/>
      <c r="EQ5" s="345"/>
      <c r="ER5" s="345"/>
      <c r="ES5" s="345"/>
      <c r="ET5" s="345"/>
      <c r="EU5" s="345"/>
      <c r="EV5" s="345"/>
      <c r="EW5" s="345"/>
      <c r="EX5" s="345"/>
      <c r="EY5" s="345"/>
      <c r="EZ5" s="345"/>
      <c r="FA5" s="345"/>
      <c r="FB5" s="345"/>
      <c r="FC5" s="345"/>
      <c r="FD5" s="345"/>
      <c r="FE5" s="345"/>
      <c r="FF5" s="345"/>
      <c r="FG5" s="345"/>
      <c r="FH5" s="345"/>
      <c r="FI5" s="345"/>
      <c r="FJ5" s="345"/>
      <c r="FK5" s="345"/>
      <c r="FL5" s="345"/>
      <c r="FM5" s="345"/>
      <c r="FN5" s="345"/>
      <c r="FO5" s="345"/>
      <c r="FP5" s="345"/>
      <c r="FQ5" s="345"/>
      <c r="FR5" s="345"/>
      <c r="FS5" s="345"/>
      <c r="FT5" s="345"/>
      <c r="FU5" s="345"/>
      <c r="FV5" s="345"/>
      <c r="FW5" s="345"/>
      <c r="FX5" s="345"/>
      <c r="FY5" s="345"/>
      <c r="FZ5" s="345"/>
      <c r="GA5" s="345"/>
      <c r="GB5" s="345"/>
      <c r="GC5" s="345"/>
      <c r="GD5" s="345"/>
      <c r="GE5" s="345"/>
      <c r="GF5" s="345"/>
      <c r="GG5" s="345"/>
      <c r="GH5" s="345"/>
      <c r="GI5" s="345"/>
      <c r="GJ5" s="345"/>
      <c r="GK5" s="345"/>
      <c r="GL5" s="345"/>
      <c r="GM5" s="345"/>
      <c r="GN5" s="345"/>
      <c r="GO5" s="345"/>
      <c r="GP5" s="345"/>
      <c r="GQ5" s="345"/>
      <c r="GR5" s="345"/>
      <c r="GS5" s="345"/>
      <c r="GT5" s="345"/>
      <c r="GU5" s="345"/>
      <c r="GV5" s="345"/>
      <c r="GW5" s="345"/>
      <c r="GX5" s="345"/>
      <c r="GY5" s="345"/>
      <c r="GZ5" s="345"/>
      <c r="HA5" s="345"/>
      <c r="HB5" s="345"/>
      <c r="HC5" s="345"/>
      <c r="HD5" s="345"/>
      <c r="HE5" s="345"/>
      <c r="HF5" s="345"/>
      <c r="HG5" s="345"/>
      <c r="HH5" s="345"/>
      <c r="HI5" s="345"/>
      <c r="HJ5" s="345"/>
      <c r="HK5" s="345"/>
      <c r="HL5" s="345"/>
      <c r="HM5" s="345"/>
      <c r="HN5" s="345"/>
      <c r="HO5" s="345"/>
      <c r="HP5" s="345"/>
      <c r="HQ5" s="345"/>
      <c r="HR5" s="345"/>
      <c r="HS5" s="345"/>
      <c r="HT5" s="345"/>
      <c r="HU5" s="345"/>
      <c r="HV5" s="345"/>
      <c r="HW5" s="345"/>
      <c r="HX5" s="345"/>
      <c r="HY5" s="345"/>
      <c r="HZ5" s="345"/>
      <c r="IA5" s="345"/>
      <c r="IB5" s="345"/>
      <c r="IC5" s="345"/>
      <c r="ID5" s="345"/>
      <c r="IE5" s="345"/>
      <c r="IF5" s="345"/>
      <c r="IG5" s="345"/>
      <c r="IH5" s="345"/>
      <c r="II5" s="345"/>
      <c r="IJ5" s="345"/>
      <c r="IK5" s="345"/>
      <c r="IL5" s="345"/>
      <c r="IM5" s="345"/>
      <c r="IN5" s="345"/>
      <c r="IO5" s="345"/>
      <c r="IP5" s="345"/>
      <c r="IQ5" s="345"/>
      <c r="IR5" s="345"/>
      <c r="IS5" s="345"/>
      <c r="IT5" s="345"/>
      <c r="IU5" s="345"/>
      <c r="IV5" s="345"/>
      <c r="IW5" s="345"/>
      <c r="IX5" s="345"/>
      <c r="IY5" s="345"/>
      <c r="IZ5" s="345"/>
      <c r="JA5" s="345"/>
      <c r="JB5" s="345"/>
      <c r="JC5" s="345"/>
      <c r="JD5" s="345"/>
      <c r="JE5" s="345"/>
      <c r="JF5" s="345"/>
      <c r="JG5" s="345"/>
      <c r="JH5" s="345"/>
      <c r="JI5" s="345"/>
      <c r="JJ5" s="345"/>
      <c r="JK5" s="345"/>
      <c r="JL5" s="345"/>
      <c r="JM5" s="345"/>
      <c r="JN5" s="345"/>
      <c r="JO5" s="345"/>
      <c r="JP5" s="345"/>
      <c r="JQ5" s="345"/>
      <c r="JR5" s="345"/>
      <c r="JS5" s="345"/>
      <c r="JT5" s="345"/>
      <c r="JU5" s="345"/>
      <c r="JV5" s="345"/>
      <c r="JW5" s="345"/>
      <c r="JX5" s="345"/>
      <c r="JY5" s="345"/>
      <c r="JZ5" s="345"/>
      <c r="KA5" s="345"/>
      <c r="KB5" s="345"/>
      <c r="KC5" s="345"/>
      <c r="KD5" s="345"/>
      <c r="KE5" s="345"/>
      <c r="KF5" s="345"/>
      <c r="KG5" s="345"/>
      <c r="KH5" s="345"/>
      <c r="KI5" s="345"/>
      <c r="KJ5" s="345"/>
      <c r="KK5" s="345"/>
      <c r="KL5" s="345"/>
      <c r="KM5" s="345"/>
      <c r="KN5" s="345"/>
      <c r="KO5" s="345"/>
      <c r="KP5" s="345"/>
      <c r="KQ5" s="345"/>
      <c r="KR5" s="345"/>
      <c r="KS5" s="345"/>
      <c r="KT5" s="345"/>
      <c r="KU5" s="345"/>
      <c r="KV5" s="345"/>
      <c r="KW5" s="345"/>
      <c r="KX5" s="345"/>
      <c r="KY5" s="345"/>
      <c r="KZ5" s="345"/>
      <c r="LA5" s="345"/>
      <c r="LB5" s="345"/>
      <c r="LC5" s="345"/>
      <c r="LD5" s="345"/>
      <c r="LE5" s="345"/>
      <c r="LF5" s="345"/>
      <c r="LG5" s="345"/>
      <c r="LH5" s="345"/>
      <c r="LI5" s="345"/>
      <c r="LJ5" s="345"/>
      <c r="LK5" s="345"/>
      <c r="LL5" s="345"/>
      <c r="LM5" s="345"/>
      <c r="LN5" s="345"/>
      <c r="LO5" s="345"/>
      <c r="LP5" s="345"/>
      <c r="LQ5" s="345"/>
      <c r="LR5" s="345"/>
      <c r="LS5" s="345"/>
      <c r="LT5" s="345"/>
      <c r="LU5" s="345"/>
      <c r="LV5" s="345"/>
      <c r="LW5" s="345"/>
      <c r="LX5" s="345"/>
      <c r="LY5" s="345"/>
      <c r="LZ5" s="345"/>
      <c r="MA5" s="345"/>
      <c r="MB5" s="345"/>
      <c r="MC5" s="345"/>
      <c r="MD5" s="345"/>
      <c r="ME5" s="345"/>
      <c r="MF5" s="345"/>
      <c r="MG5" s="345"/>
      <c r="MH5" s="345"/>
      <c r="MI5" s="345"/>
      <c r="MJ5" s="345"/>
      <c r="MK5" s="345"/>
      <c r="ML5" s="345"/>
      <c r="MM5" s="345"/>
      <c r="MN5" s="345"/>
      <c r="MO5" s="345"/>
      <c r="MP5" s="345"/>
      <c r="MQ5" s="345"/>
      <c r="MR5" s="345"/>
      <c r="MS5" s="345"/>
      <c r="MT5" s="345"/>
      <c r="MU5" s="345"/>
      <c r="MV5" s="345"/>
      <c r="MW5" s="345"/>
      <c r="MX5" s="345"/>
      <c r="MY5" s="345"/>
      <c r="MZ5" s="345"/>
      <c r="NA5" s="345"/>
      <c r="NB5" s="345"/>
      <c r="NC5" s="345"/>
      <c r="ND5" s="345"/>
      <c r="NE5" s="345"/>
      <c r="NF5" s="345"/>
      <c r="NG5" s="345"/>
      <c r="NH5" s="345"/>
      <c r="NI5" s="345"/>
      <c r="NJ5" s="345"/>
      <c r="NK5" s="345"/>
      <c r="NL5" s="345"/>
      <c r="NM5" s="345"/>
      <c r="NN5" s="345"/>
      <c r="NO5" s="345"/>
      <c r="NP5" s="345"/>
      <c r="NQ5" s="345"/>
      <c r="NR5" s="345"/>
      <c r="NS5" s="345"/>
      <c r="NT5" s="345"/>
      <c r="NU5" s="345"/>
      <c r="NV5" s="345"/>
      <c r="NW5" s="345"/>
      <c r="NX5" s="345"/>
      <c r="NY5" s="345"/>
      <c r="NZ5" s="345"/>
      <c r="OA5" s="345"/>
      <c r="OB5" s="345"/>
      <c r="OC5" s="345"/>
      <c r="OD5" s="345"/>
      <c r="OE5" s="345"/>
      <c r="OF5" s="345"/>
      <c r="OG5" s="345"/>
      <c r="OH5" s="345"/>
      <c r="OI5" s="345"/>
      <c r="OJ5" s="345"/>
      <c r="OK5" s="345"/>
      <c r="OL5" s="345"/>
      <c r="OM5" s="345"/>
      <c r="ON5" s="345"/>
      <c r="OO5" s="345"/>
      <c r="OP5" s="345"/>
      <c r="OQ5" s="345"/>
      <c r="OR5" s="345"/>
      <c r="OS5" s="345"/>
      <c r="OT5" s="345"/>
      <c r="OU5" s="345"/>
      <c r="OV5" s="345"/>
      <c r="OW5" s="345"/>
      <c r="OX5" s="345"/>
      <c r="OY5" s="345"/>
      <c r="OZ5" s="345"/>
      <c r="PA5" s="345"/>
      <c r="PB5" s="345"/>
      <c r="PC5" s="345"/>
      <c r="PD5" s="345"/>
      <c r="PE5" s="345"/>
      <c r="PF5" s="345"/>
      <c r="PG5" s="345"/>
      <c r="PH5" s="345"/>
      <c r="PI5" s="345"/>
      <c r="PJ5" s="345"/>
      <c r="PK5" s="345"/>
      <c r="PL5" s="345"/>
      <c r="PM5" s="345"/>
      <c r="PN5" s="345"/>
      <c r="PO5" s="345"/>
      <c r="PP5" s="345"/>
      <c r="PQ5" s="345"/>
      <c r="PR5" s="345"/>
      <c r="PS5" s="345"/>
      <c r="PT5" s="345"/>
      <c r="PU5" s="345"/>
      <c r="PV5" s="345"/>
      <c r="PW5" s="345"/>
      <c r="PX5" s="345"/>
      <c r="PY5" s="345"/>
      <c r="PZ5" s="345"/>
      <c r="QA5" s="345"/>
      <c r="QB5" s="345"/>
      <c r="QC5" s="345"/>
      <c r="QD5" s="345"/>
      <c r="QE5" s="345"/>
      <c r="QF5" s="345"/>
      <c r="QG5" s="345"/>
      <c r="QH5" s="345"/>
      <c r="QI5" s="345"/>
      <c r="QJ5" s="345"/>
      <c r="QK5" s="345"/>
      <c r="QL5" s="345"/>
      <c r="QM5" s="345"/>
      <c r="QN5" s="345"/>
      <c r="QO5" s="345"/>
      <c r="QP5" s="345"/>
      <c r="QQ5" s="345"/>
      <c r="QR5" s="345"/>
      <c r="QS5" s="345"/>
      <c r="QT5" s="345"/>
      <c r="QU5" s="345"/>
      <c r="QV5" s="345"/>
      <c r="QW5" s="345"/>
      <c r="QX5" s="345"/>
      <c r="QY5" s="345"/>
      <c r="QZ5" s="345"/>
      <c r="RA5" s="345"/>
      <c r="RB5" s="345"/>
      <c r="RC5" s="345"/>
      <c r="RD5" s="345"/>
      <c r="RE5" s="345"/>
      <c r="RF5" s="345"/>
      <c r="RG5" s="345"/>
      <c r="RH5" s="345"/>
      <c r="RI5" s="345"/>
      <c r="RJ5" s="345"/>
      <c r="RK5" s="345"/>
      <c r="RL5" s="345"/>
      <c r="RM5" s="345"/>
      <c r="RN5" s="345"/>
      <c r="RO5" s="345"/>
      <c r="RP5" s="345"/>
      <c r="RQ5" s="345"/>
      <c r="RR5" s="345"/>
      <c r="RS5" s="345"/>
      <c r="RT5" s="345"/>
      <c r="RU5" s="345"/>
      <c r="RV5" s="345"/>
      <c r="RW5" s="345"/>
      <c r="RX5" s="345"/>
      <c r="RY5" s="345"/>
      <c r="RZ5" s="345"/>
      <c r="SA5" s="345"/>
      <c r="SB5" s="345"/>
      <c r="SC5" s="345"/>
      <c r="SD5" s="345"/>
      <c r="SE5" s="345"/>
      <c r="SF5" s="345"/>
      <c r="SG5" s="345"/>
      <c r="SH5" s="345"/>
      <c r="SI5" s="345"/>
      <c r="SJ5" s="345"/>
      <c r="SK5" s="345"/>
      <c r="SL5" s="345"/>
      <c r="SM5" s="345"/>
      <c r="SN5" s="345"/>
      <c r="SO5" s="345"/>
      <c r="SP5" s="345"/>
      <c r="SQ5" s="345"/>
      <c r="SR5" s="345"/>
      <c r="SS5" s="345"/>
      <c r="ST5" s="345"/>
      <c r="SU5" s="345"/>
      <c r="SV5" s="345"/>
      <c r="SW5" s="345"/>
      <c r="SX5" s="345"/>
      <c r="SY5" s="345"/>
      <c r="SZ5" s="345"/>
      <c r="TA5" s="345"/>
      <c r="TB5" s="345"/>
      <c r="TC5" s="345"/>
      <c r="TD5" s="345"/>
      <c r="TE5" s="345"/>
      <c r="TF5" s="345"/>
      <c r="TG5" s="345"/>
      <c r="TH5" s="345"/>
      <c r="TI5" s="345"/>
      <c r="TJ5" s="345"/>
      <c r="TK5" s="345"/>
      <c r="TL5" s="345"/>
      <c r="TM5" s="345"/>
      <c r="TN5" s="345"/>
      <c r="TO5" s="345"/>
      <c r="TP5" s="345"/>
      <c r="TQ5" s="345"/>
      <c r="TR5" s="345"/>
      <c r="TS5" s="345"/>
      <c r="TT5" s="345"/>
      <c r="TU5" s="345"/>
      <c r="TV5" s="345"/>
      <c r="TW5" s="345"/>
      <c r="TX5" s="345"/>
      <c r="TY5" s="345"/>
      <c r="TZ5" s="345"/>
      <c r="UA5" s="345"/>
      <c r="UB5" s="345"/>
      <c r="UC5" s="345"/>
      <c r="UD5" s="345"/>
      <c r="UE5" s="345"/>
      <c r="UF5" s="345"/>
      <c r="UG5" s="345"/>
      <c r="UH5" s="345"/>
      <c r="UI5" s="345"/>
      <c r="UJ5" s="345"/>
      <c r="UK5" s="345"/>
      <c r="UL5" s="345"/>
      <c r="UM5" s="345"/>
      <c r="UN5" s="345"/>
      <c r="UO5" s="345"/>
      <c r="UP5" s="345"/>
      <c r="UQ5" s="345"/>
      <c r="UR5" s="345"/>
      <c r="US5" s="345"/>
      <c r="UT5" s="345"/>
      <c r="UU5" s="345"/>
      <c r="UV5" s="345"/>
      <c r="UW5" s="345"/>
      <c r="UX5" s="345"/>
      <c r="UY5" s="345"/>
      <c r="UZ5" s="345"/>
      <c r="VA5" s="345"/>
      <c r="VB5" s="345"/>
      <c r="VC5" s="345"/>
      <c r="VD5" s="345"/>
      <c r="VE5" s="345"/>
      <c r="VF5" s="345"/>
      <c r="VG5" s="345"/>
      <c r="VH5" s="345"/>
      <c r="VI5" s="345"/>
      <c r="VJ5" s="345"/>
      <c r="VK5" s="345"/>
      <c r="VL5" s="345"/>
      <c r="VM5" s="345"/>
      <c r="VN5" s="345"/>
      <c r="VO5" s="345"/>
      <c r="VP5" s="345"/>
      <c r="VQ5" s="345"/>
      <c r="VR5" s="345"/>
      <c r="VS5" s="345"/>
      <c r="VT5" s="345"/>
      <c r="VU5" s="345"/>
      <c r="VV5" s="345"/>
      <c r="VW5" s="345"/>
      <c r="VX5" s="345"/>
      <c r="VY5" s="345"/>
      <c r="VZ5" s="345"/>
      <c r="WA5" s="345"/>
      <c r="WB5" s="345"/>
      <c r="WC5" s="345"/>
      <c r="WD5" s="345"/>
      <c r="WE5" s="345"/>
      <c r="WF5" s="345"/>
      <c r="WG5" s="345"/>
      <c r="WH5" s="345"/>
      <c r="WI5" s="345"/>
      <c r="WJ5" s="345"/>
      <c r="WK5" s="345"/>
      <c r="WL5" s="345"/>
      <c r="WM5" s="345"/>
      <c r="WN5" s="345"/>
      <c r="WO5" s="345"/>
      <c r="WP5" s="345"/>
      <c r="WQ5" s="345"/>
      <c r="WR5" s="345"/>
      <c r="WS5" s="345"/>
      <c r="WT5" s="345"/>
      <c r="WU5" s="345"/>
      <c r="WV5" s="345"/>
      <c r="WW5" s="345"/>
      <c r="WX5" s="345"/>
      <c r="WY5" s="345"/>
      <c r="WZ5" s="345"/>
      <c r="XA5" s="345"/>
      <c r="XB5" s="345"/>
      <c r="XC5" s="345"/>
      <c r="XD5" s="345"/>
      <c r="XE5" s="345"/>
      <c r="XF5" s="345"/>
      <c r="XG5" s="345"/>
      <c r="XH5" s="345"/>
      <c r="XI5" s="345"/>
      <c r="XJ5" s="345"/>
      <c r="XK5" s="345"/>
      <c r="XL5" s="345"/>
      <c r="XM5" s="345"/>
      <c r="XN5" s="345"/>
      <c r="XO5" s="345"/>
      <c r="XP5" s="345"/>
      <c r="XQ5" s="345"/>
      <c r="XR5" s="345"/>
      <c r="XS5" s="345"/>
      <c r="XT5" s="345"/>
      <c r="XU5" s="345"/>
      <c r="XV5" s="345"/>
      <c r="XW5" s="345"/>
      <c r="XX5" s="345"/>
      <c r="XY5" s="345"/>
      <c r="XZ5" s="345"/>
      <c r="YA5" s="345"/>
      <c r="YB5" s="345"/>
      <c r="YC5" s="345"/>
      <c r="YD5" s="345"/>
      <c r="YE5" s="345"/>
      <c r="YF5" s="345"/>
      <c r="YG5" s="345"/>
      <c r="YH5" s="345"/>
      <c r="YI5" s="345"/>
      <c r="YJ5" s="345"/>
      <c r="YK5" s="345"/>
      <c r="YL5" s="345"/>
      <c r="YM5" s="345"/>
      <c r="YN5" s="345"/>
      <c r="YO5" s="345"/>
      <c r="YP5" s="345"/>
      <c r="YQ5" s="345"/>
      <c r="YR5" s="345"/>
      <c r="YS5" s="345"/>
      <c r="YT5" s="345"/>
      <c r="YU5" s="345"/>
      <c r="YV5" s="345"/>
      <c r="YW5" s="345"/>
      <c r="YX5" s="345"/>
      <c r="YY5" s="345"/>
      <c r="YZ5" s="345"/>
      <c r="ZA5" s="345"/>
      <c r="ZB5" s="345"/>
      <c r="ZC5" s="345"/>
      <c r="ZD5" s="345"/>
      <c r="ZE5" s="345"/>
      <c r="ZF5" s="345"/>
      <c r="ZG5" s="345"/>
      <c r="ZH5" s="345"/>
      <c r="ZI5" s="345"/>
      <c r="ZJ5" s="345"/>
      <c r="ZK5" s="345"/>
      <c r="ZL5" s="345"/>
      <c r="ZM5" s="345"/>
      <c r="ZN5" s="345"/>
      <c r="ZO5" s="345"/>
      <c r="ZP5" s="345"/>
      <c r="ZQ5" s="345"/>
      <c r="ZR5" s="345"/>
      <c r="ZS5" s="345"/>
      <c r="ZT5" s="345"/>
      <c r="ZU5" s="345"/>
      <c r="ZV5" s="345"/>
      <c r="ZW5" s="345"/>
      <c r="ZX5" s="345"/>
      <c r="ZY5" s="345"/>
      <c r="ZZ5" s="345"/>
      <c r="AAA5" s="345"/>
      <c r="AAB5" s="345"/>
      <c r="AAC5" s="345"/>
      <c r="AAD5" s="345"/>
      <c r="AAE5" s="345"/>
      <c r="AAF5" s="345"/>
      <c r="AAG5" s="345"/>
      <c r="AAH5" s="345"/>
      <c r="AAI5" s="345"/>
      <c r="AAJ5" s="345"/>
      <c r="AAK5" s="345"/>
      <c r="AAL5" s="345"/>
      <c r="AAM5" s="345"/>
      <c r="AAN5" s="345"/>
      <c r="AAO5" s="345"/>
      <c r="AAP5" s="345"/>
      <c r="AAQ5" s="345"/>
      <c r="AAR5" s="345"/>
      <c r="AAS5" s="345"/>
      <c r="AAT5" s="345"/>
      <c r="AAU5" s="345"/>
      <c r="AAV5" s="345"/>
      <c r="AAW5" s="345"/>
      <c r="AAX5" s="345"/>
      <c r="AAY5" s="345"/>
      <c r="AAZ5" s="345"/>
      <c r="ABA5" s="345"/>
      <c r="ABB5" s="345"/>
      <c r="ABC5" s="345"/>
      <c r="ABD5" s="345"/>
      <c r="ABE5" s="345"/>
      <c r="ABF5" s="345"/>
      <c r="ABG5" s="345"/>
      <c r="ABH5" s="345"/>
      <c r="ABI5" s="345"/>
      <c r="ABJ5" s="345"/>
      <c r="ABK5" s="345"/>
      <c r="ABL5" s="345"/>
      <c r="ABM5" s="345"/>
      <c r="ABN5" s="345"/>
      <c r="ABO5" s="345"/>
      <c r="ABP5" s="345"/>
      <c r="ABQ5" s="345"/>
      <c r="ABR5" s="345"/>
      <c r="ABS5" s="345"/>
      <c r="ABT5" s="345"/>
      <c r="ABU5" s="345"/>
      <c r="ABV5" s="345"/>
      <c r="ABW5" s="345"/>
      <c r="ABX5" s="345"/>
      <c r="ABY5" s="345"/>
      <c r="ABZ5" s="345"/>
      <c r="ACA5" s="345"/>
      <c r="ACB5" s="345"/>
      <c r="ACC5" s="345"/>
      <c r="ACD5" s="345"/>
      <c r="ACE5" s="345"/>
      <c r="ACF5" s="345"/>
      <c r="ACG5" s="345"/>
      <c r="ACH5" s="345"/>
      <c r="ACI5" s="345"/>
      <c r="ACJ5" s="345"/>
      <c r="ACK5" s="345"/>
      <c r="ACL5" s="345"/>
      <c r="ACM5" s="345"/>
      <c r="ACN5" s="345"/>
      <c r="ACO5" s="345"/>
      <c r="ACP5" s="345"/>
      <c r="ACQ5" s="345"/>
      <c r="ACR5" s="345"/>
      <c r="ACS5" s="345"/>
      <c r="ACT5" s="345"/>
      <c r="ACU5" s="345"/>
      <c r="ACV5" s="345"/>
      <c r="ACW5" s="345"/>
      <c r="ACX5" s="345"/>
      <c r="ACY5" s="345"/>
      <c r="ACZ5" s="345"/>
      <c r="ADA5" s="345"/>
      <c r="ADB5" s="345"/>
      <c r="ADC5" s="345"/>
      <c r="ADD5" s="345"/>
      <c r="ADE5" s="345"/>
      <c r="ADF5" s="345"/>
      <c r="ADG5" s="345"/>
      <c r="ADH5" s="345"/>
      <c r="ADI5" s="345"/>
      <c r="ADJ5" s="345"/>
      <c r="ADK5" s="345"/>
      <c r="ADL5" s="345"/>
      <c r="ADM5" s="345"/>
      <c r="ADN5" s="345"/>
      <c r="ADO5" s="345"/>
      <c r="ADP5" s="345"/>
      <c r="ADQ5" s="345"/>
      <c r="ADR5" s="345"/>
      <c r="ADS5" s="345"/>
      <c r="ADT5" s="345"/>
      <c r="ADU5" s="345"/>
      <c r="ADV5" s="345"/>
      <c r="ADW5" s="345"/>
      <c r="ADX5" s="345"/>
      <c r="ADY5" s="345"/>
      <c r="ADZ5" s="345"/>
      <c r="AEA5" s="345"/>
      <c r="AEB5" s="345"/>
      <c r="AEC5" s="345"/>
      <c r="AED5" s="345"/>
      <c r="AEE5" s="345"/>
      <c r="AEF5" s="345"/>
      <c r="AEG5" s="345"/>
      <c r="AEH5" s="345"/>
      <c r="AEI5" s="345"/>
      <c r="AEJ5" s="345"/>
      <c r="AEK5" s="345"/>
      <c r="AEL5" s="345"/>
      <c r="AEM5" s="345"/>
      <c r="AEN5" s="345"/>
      <c r="AEO5" s="345"/>
      <c r="AEP5" s="345"/>
      <c r="AEQ5" s="345"/>
      <c r="AER5" s="345"/>
      <c r="AES5" s="345"/>
      <c r="AET5" s="345"/>
      <c r="AEU5" s="345"/>
      <c r="AEV5" s="345"/>
      <c r="AEW5" s="345"/>
      <c r="AEX5" s="345"/>
      <c r="AEY5" s="345"/>
      <c r="AEZ5" s="345"/>
      <c r="AFA5" s="345"/>
      <c r="AFB5" s="345"/>
      <c r="AFC5" s="345"/>
      <c r="AFD5" s="345"/>
      <c r="AFE5" s="345"/>
      <c r="AFF5" s="345"/>
      <c r="AFG5" s="345"/>
      <c r="AFH5" s="345"/>
      <c r="AFI5" s="345"/>
      <c r="AFJ5" s="345"/>
      <c r="AFK5" s="345"/>
      <c r="AFL5" s="345"/>
      <c r="AFM5" s="345"/>
      <c r="AFN5" s="345"/>
      <c r="AFO5" s="345"/>
      <c r="AFP5" s="345"/>
      <c r="AFQ5" s="345"/>
      <c r="AFR5" s="345"/>
      <c r="AFS5" s="345"/>
      <c r="AFT5" s="345"/>
      <c r="AFU5" s="345"/>
      <c r="AFV5" s="345"/>
      <c r="AFW5" s="345"/>
      <c r="AFX5" s="345"/>
      <c r="AFY5" s="345"/>
      <c r="AFZ5" s="345"/>
      <c r="AGA5" s="345"/>
      <c r="AGB5" s="345"/>
      <c r="AGC5" s="345"/>
      <c r="AGD5" s="345"/>
      <c r="AGE5" s="345"/>
      <c r="AGF5" s="345"/>
      <c r="AGG5" s="345"/>
      <c r="AGH5" s="345"/>
      <c r="AGI5" s="345"/>
      <c r="AGJ5" s="345"/>
      <c r="AGK5" s="345"/>
      <c r="AGL5" s="345"/>
      <c r="AGM5" s="345"/>
      <c r="AGN5" s="345"/>
      <c r="AGO5" s="345"/>
      <c r="AGP5" s="345"/>
      <c r="AGQ5" s="345"/>
      <c r="AGR5" s="345"/>
      <c r="AGS5" s="345"/>
      <c r="AGT5" s="345"/>
      <c r="AGU5" s="345"/>
      <c r="AGV5" s="345"/>
      <c r="AGW5" s="345"/>
      <c r="AGX5" s="345"/>
      <c r="AGY5" s="345"/>
      <c r="AGZ5" s="345"/>
      <c r="AHA5" s="345"/>
      <c r="AHB5" s="345"/>
      <c r="AHC5" s="345"/>
      <c r="AHD5" s="345"/>
      <c r="AHE5" s="345"/>
      <c r="AHF5" s="345"/>
      <c r="AHG5" s="345"/>
      <c r="AHH5" s="345"/>
      <c r="AHI5" s="345"/>
      <c r="AHJ5" s="345"/>
      <c r="AHK5" s="345"/>
      <c r="AHL5" s="345"/>
      <c r="AHM5" s="345"/>
      <c r="AHN5" s="345"/>
      <c r="AHO5" s="345"/>
      <c r="AHP5" s="345"/>
      <c r="AHQ5" s="345"/>
      <c r="AHR5" s="345"/>
      <c r="AHS5" s="345"/>
      <c r="AHT5" s="345"/>
      <c r="AHU5" s="345"/>
      <c r="AHV5" s="345"/>
      <c r="AHW5" s="345"/>
      <c r="AHX5" s="345"/>
      <c r="AHY5" s="345"/>
      <c r="AHZ5" s="345"/>
      <c r="AIA5" s="345"/>
      <c r="AIB5" s="345"/>
      <c r="AIC5" s="345"/>
      <c r="AID5" s="345"/>
      <c r="AIE5" s="345"/>
      <c r="AIF5" s="345"/>
      <c r="AIG5" s="345"/>
      <c r="AIH5" s="345"/>
      <c r="AII5" s="345"/>
      <c r="AIJ5" s="345"/>
      <c r="AIK5" s="345"/>
      <c r="AIL5" s="345"/>
      <c r="AIM5" s="345"/>
      <c r="AIN5" s="345"/>
      <c r="AIO5" s="345"/>
      <c r="AIP5" s="345"/>
      <c r="AIQ5" s="345"/>
      <c r="AIR5" s="345"/>
      <c r="AIS5" s="345"/>
      <c r="AIT5" s="345"/>
      <c r="AIU5" s="345"/>
      <c r="AIV5" s="345"/>
      <c r="AIW5" s="345"/>
      <c r="AIX5" s="345"/>
      <c r="AIY5" s="345"/>
      <c r="AIZ5" s="345"/>
      <c r="AJA5" s="345"/>
      <c r="AJB5" s="345"/>
      <c r="AJC5" s="345"/>
      <c r="AJD5" s="345"/>
      <c r="AJE5" s="345"/>
      <c r="AJF5" s="345"/>
      <c r="AJG5" s="345"/>
      <c r="AJH5" s="345"/>
      <c r="AJI5" s="345"/>
      <c r="AJJ5" s="345"/>
      <c r="AJK5" s="345"/>
      <c r="AJL5" s="345"/>
      <c r="AJM5" s="345"/>
      <c r="AJN5" s="345"/>
      <c r="AJO5" s="345"/>
      <c r="AJP5" s="345"/>
      <c r="AJQ5" s="345"/>
      <c r="AJR5" s="345"/>
      <c r="AJS5" s="345"/>
      <c r="AJT5" s="345"/>
      <c r="AJU5" s="345"/>
      <c r="AJV5" s="345"/>
      <c r="AJW5" s="345"/>
      <c r="AJX5" s="345"/>
      <c r="AJY5" s="345"/>
      <c r="AJZ5" s="345"/>
      <c r="AKA5" s="345"/>
      <c r="AKB5" s="345"/>
      <c r="AKC5" s="345"/>
      <c r="AKD5" s="345"/>
      <c r="AKE5" s="345"/>
      <c r="AKF5" s="345"/>
      <c r="AKG5" s="345"/>
      <c r="AKH5" s="345"/>
      <c r="AKI5" s="345"/>
      <c r="AKJ5" s="345"/>
      <c r="AKK5" s="345"/>
      <c r="AKL5" s="345"/>
      <c r="AKM5" s="345"/>
      <c r="AKN5" s="345"/>
      <c r="AKO5" s="345"/>
      <c r="AKP5" s="345"/>
      <c r="AKQ5" s="345"/>
      <c r="AKR5" s="345"/>
      <c r="AKS5" s="345"/>
      <c r="AKT5" s="345"/>
      <c r="AKU5" s="345"/>
      <c r="AKV5" s="345"/>
      <c r="AKW5" s="345"/>
      <c r="AKX5" s="345"/>
      <c r="AKY5" s="345"/>
      <c r="AKZ5" s="345"/>
      <c r="ALA5" s="344"/>
    </row>
    <row r="6" spans="2:989 16369:16369" s="346" customFormat="1" ht="24.95" customHeight="1" thickBot="1">
      <c r="B6" s="601"/>
      <c r="C6" s="603" t="str">
        <f>'RELATÓRIO FOTOGRÁFICO'!$C$10:$J$10</f>
        <v>Revitalização do Viaduto - Avenida 10 de Abril</v>
      </c>
      <c r="D6" s="604"/>
      <c r="E6" s="604"/>
      <c r="F6" s="604"/>
      <c r="G6" s="604"/>
      <c r="H6" s="605"/>
      <c r="I6" s="598"/>
      <c r="J6" s="341"/>
      <c r="K6" s="342"/>
      <c r="L6" s="360"/>
      <c r="M6" s="343"/>
      <c r="N6" s="361"/>
      <c r="O6" s="343"/>
      <c r="P6" s="344"/>
      <c r="Q6" s="344"/>
      <c r="R6" s="344"/>
      <c r="S6" s="345"/>
      <c r="T6" s="345"/>
      <c r="U6" s="345"/>
      <c r="V6" s="345"/>
      <c r="W6" s="345"/>
      <c r="X6" s="345"/>
      <c r="Y6" s="345"/>
      <c r="Z6" s="345"/>
      <c r="AA6" s="345"/>
      <c r="AB6" s="345"/>
      <c r="AC6" s="345"/>
      <c r="AD6" s="345"/>
      <c r="AE6" s="345"/>
      <c r="AF6" s="345"/>
      <c r="AG6" s="345"/>
      <c r="AH6" s="345"/>
      <c r="AI6" s="345"/>
      <c r="AJ6" s="345"/>
      <c r="AK6" s="345"/>
      <c r="AL6" s="345"/>
      <c r="AM6" s="345"/>
      <c r="AN6" s="345"/>
      <c r="AO6" s="345"/>
      <c r="AP6" s="345"/>
      <c r="AQ6" s="345"/>
      <c r="AR6" s="345"/>
      <c r="AS6" s="345"/>
      <c r="AT6" s="345"/>
      <c r="AU6" s="345"/>
      <c r="AV6" s="345"/>
      <c r="AW6" s="345"/>
      <c r="AX6" s="345"/>
      <c r="AY6" s="345"/>
      <c r="AZ6" s="345"/>
      <c r="BA6" s="345"/>
      <c r="BB6" s="345"/>
      <c r="BC6" s="345"/>
      <c r="BD6" s="345"/>
      <c r="BE6" s="345"/>
      <c r="BF6" s="345"/>
      <c r="BG6" s="345"/>
      <c r="BH6" s="345"/>
      <c r="BI6" s="345"/>
      <c r="BJ6" s="345"/>
      <c r="BK6" s="345"/>
      <c r="BL6" s="345"/>
      <c r="BM6" s="345"/>
      <c r="BN6" s="345"/>
      <c r="BO6" s="345"/>
      <c r="BP6" s="345"/>
      <c r="BQ6" s="345"/>
      <c r="BR6" s="345"/>
      <c r="BS6" s="345"/>
      <c r="BT6" s="345"/>
      <c r="BU6" s="345"/>
      <c r="BV6" s="345"/>
      <c r="BW6" s="345"/>
      <c r="BX6" s="345"/>
      <c r="BY6" s="345"/>
      <c r="BZ6" s="345"/>
      <c r="CA6" s="345"/>
      <c r="CB6" s="345"/>
      <c r="CC6" s="345"/>
      <c r="CD6" s="345"/>
      <c r="CE6" s="345"/>
      <c r="CF6" s="345"/>
      <c r="CG6" s="345"/>
      <c r="CH6" s="345"/>
      <c r="CI6" s="345"/>
      <c r="CJ6" s="345"/>
      <c r="CK6" s="345"/>
      <c r="CL6" s="345"/>
      <c r="CM6" s="345"/>
      <c r="CN6" s="345"/>
      <c r="CO6" s="345"/>
      <c r="CP6" s="345"/>
      <c r="CQ6" s="345"/>
      <c r="CR6" s="345"/>
      <c r="CS6" s="345"/>
      <c r="CT6" s="345"/>
      <c r="CU6" s="345"/>
      <c r="CV6" s="345"/>
      <c r="CW6" s="345"/>
      <c r="CX6" s="345"/>
      <c r="CY6" s="345"/>
      <c r="CZ6" s="345"/>
      <c r="DA6" s="345"/>
      <c r="DB6" s="345"/>
      <c r="DC6" s="345"/>
      <c r="DD6" s="345"/>
      <c r="DE6" s="345"/>
      <c r="DF6" s="345"/>
      <c r="DG6" s="345"/>
      <c r="DH6" s="345"/>
      <c r="DI6" s="345"/>
      <c r="DJ6" s="345"/>
      <c r="DK6" s="345"/>
      <c r="DL6" s="345"/>
      <c r="DM6" s="345"/>
      <c r="DN6" s="345"/>
      <c r="DO6" s="345"/>
      <c r="DP6" s="345"/>
      <c r="DQ6" s="345"/>
      <c r="DR6" s="345"/>
      <c r="DS6" s="345"/>
      <c r="DT6" s="345"/>
      <c r="DU6" s="345"/>
      <c r="DV6" s="345"/>
      <c r="DW6" s="345"/>
      <c r="DX6" s="345"/>
      <c r="DY6" s="345"/>
      <c r="DZ6" s="345"/>
      <c r="EA6" s="345"/>
      <c r="EB6" s="345"/>
      <c r="EC6" s="345"/>
      <c r="ED6" s="345"/>
      <c r="EE6" s="345"/>
      <c r="EF6" s="345"/>
      <c r="EG6" s="345"/>
      <c r="EH6" s="345"/>
      <c r="EI6" s="345"/>
      <c r="EJ6" s="345"/>
      <c r="EK6" s="345"/>
      <c r="EL6" s="345"/>
      <c r="EM6" s="345"/>
      <c r="EN6" s="345"/>
      <c r="EO6" s="345"/>
      <c r="EP6" s="345"/>
      <c r="EQ6" s="345"/>
      <c r="ER6" s="345"/>
      <c r="ES6" s="345"/>
      <c r="ET6" s="345"/>
      <c r="EU6" s="345"/>
      <c r="EV6" s="345"/>
      <c r="EW6" s="345"/>
      <c r="EX6" s="345"/>
      <c r="EY6" s="345"/>
      <c r="EZ6" s="345"/>
      <c r="FA6" s="345"/>
      <c r="FB6" s="345"/>
      <c r="FC6" s="345"/>
      <c r="FD6" s="345"/>
      <c r="FE6" s="345"/>
      <c r="FF6" s="345"/>
      <c r="FG6" s="345"/>
      <c r="FH6" s="345"/>
      <c r="FI6" s="345"/>
      <c r="FJ6" s="345"/>
      <c r="FK6" s="345"/>
      <c r="FL6" s="345"/>
      <c r="FM6" s="345"/>
      <c r="FN6" s="345"/>
      <c r="FO6" s="345"/>
      <c r="FP6" s="345"/>
      <c r="FQ6" s="345"/>
      <c r="FR6" s="345"/>
      <c r="FS6" s="345"/>
      <c r="FT6" s="345"/>
      <c r="FU6" s="345"/>
      <c r="FV6" s="345"/>
      <c r="FW6" s="345"/>
      <c r="FX6" s="345"/>
      <c r="FY6" s="345"/>
      <c r="FZ6" s="345"/>
      <c r="GA6" s="345"/>
      <c r="GB6" s="345"/>
      <c r="GC6" s="345"/>
      <c r="GD6" s="345"/>
      <c r="GE6" s="345"/>
      <c r="GF6" s="345"/>
      <c r="GG6" s="345"/>
      <c r="GH6" s="345"/>
      <c r="GI6" s="345"/>
      <c r="GJ6" s="345"/>
      <c r="GK6" s="345"/>
      <c r="GL6" s="345"/>
      <c r="GM6" s="345"/>
      <c r="GN6" s="345"/>
      <c r="GO6" s="345"/>
      <c r="GP6" s="345"/>
      <c r="GQ6" s="345"/>
      <c r="GR6" s="345"/>
      <c r="GS6" s="345"/>
      <c r="GT6" s="345"/>
      <c r="GU6" s="345"/>
      <c r="GV6" s="345"/>
      <c r="GW6" s="345"/>
      <c r="GX6" s="345"/>
      <c r="GY6" s="345"/>
      <c r="GZ6" s="345"/>
      <c r="HA6" s="345"/>
      <c r="HB6" s="345"/>
      <c r="HC6" s="345"/>
      <c r="HD6" s="345"/>
      <c r="HE6" s="345"/>
      <c r="HF6" s="345"/>
      <c r="HG6" s="345"/>
      <c r="HH6" s="345"/>
      <c r="HI6" s="345"/>
      <c r="HJ6" s="345"/>
      <c r="HK6" s="345"/>
      <c r="HL6" s="345"/>
      <c r="HM6" s="345"/>
      <c r="HN6" s="345"/>
      <c r="HO6" s="345"/>
      <c r="HP6" s="345"/>
      <c r="HQ6" s="345"/>
      <c r="HR6" s="345"/>
      <c r="HS6" s="345"/>
      <c r="HT6" s="345"/>
      <c r="HU6" s="345"/>
      <c r="HV6" s="345"/>
      <c r="HW6" s="345"/>
      <c r="HX6" s="345"/>
      <c r="HY6" s="345"/>
      <c r="HZ6" s="345"/>
      <c r="IA6" s="345"/>
      <c r="IB6" s="345"/>
      <c r="IC6" s="345"/>
      <c r="ID6" s="345"/>
      <c r="IE6" s="345"/>
      <c r="IF6" s="345"/>
      <c r="IG6" s="345"/>
      <c r="IH6" s="345"/>
      <c r="II6" s="345"/>
      <c r="IJ6" s="345"/>
      <c r="IK6" s="345"/>
      <c r="IL6" s="345"/>
      <c r="IM6" s="345"/>
      <c r="IN6" s="345"/>
      <c r="IO6" s="345"/>
      <c r="IP6" s="345"/>
      <c r="IQ6" s="345"/>
      <c r="IR6" s="345"/>
      <c r="IS6" s="345"/>
      <c r="IT6" s="345"/>
      <c r="IU6" s="345"/>
      <c r="IV6" s="345"/>
      <c r="IW6" s="345"/>
      <c r="IX6" s="345"/>
      <c r="IY6" s="345"/>
      <c r="IZ6" s="345"/>
      <c r="JA6" s="345"/>
      <c r="JB6" s="345"/>
      <c r="JC6" s="345"/>
      <c r="JD6" s="345"/>
      <c r="JE6" s="345"/>
      <c r="JF6" s="345"/>
      <c r="JG6" s="345"/>
      <c r="JH6" s="345"/>
      <c r="JI6" s="345"/>
      <c r="JJ6" s="345"/>
      <c r="JK6" s="345"/>
      <c r="JL6" s="345"/>
      <c r="JM6" s="345"/>
      <c r="JN6" s="345"/>
      <c r="JO6" s="345"/>
      <c r="JP6" s="345"/>
      <c r="JQ6" s="345"/>
      <c r="JR6" s="345"/>
      <c r="JS6" s="345"/>
      <c r="JT6" s="345"/>
      <c r="JU6" s="345"/>
      <c r="JV6" s="345"/>
      <c r="JW6" s="345"/>
      <c r="JX6" s="345"/>
      <c r="JY6" s="345"/>
      <c r="JZ6" s="345"/>
      <c r="KA6" s="345"/>
      <c r="KB6" s="345"/>
      <c r="KC6" s="345"/>
      <c r="KD6" s="345"/>
      <c r="KE6" s="345"/>
      <c r="KF6" s="345"/>
      <c r="KG6" s="345"/>
      <c r="KH6" s="345"/>
      <c r="KI6" s="345"/>
      <c r="KJ6" s="345"/>
      <c r="KK6" s="345"/>
      <c r="KL6" s="345"/>
      <c r="KM6" s="345"/>
      <c r="KN6" s="345"/>
      <c r="KO6" s="345"/>
      <c r="KP6" s="345"/>
      <c r="KQ6" s="345"/>
      <c r="KR6" s="345"/>
      <c r="KS6" s="345"/>
      <c r="KT6" s="345"/>
      <c r="KU6" s="345"/>
      <c r="KV6" s="345"/>
      <c r="KW6" s="345"/>
      <c r="KX6" s="345"/>
      <c r="KY6" s="345"/>
      <c r="KZ6" s="345"/>
      <c r="LA6" s="345"/>
      <c r="LB6" s="345"/>
      <c r="LC6" s="345"/>
      <c r="LD6" s="345"/>
      <c r="LE6" s="345"/>
      <c r="LF6" s="345"/>
      <c r="LG6" s="345"/>
      <c r="LH6" s="345"/>
      <c r="LI6" s="345"/>
      <c r="LJ6" s="345"/>
      <c r="LK6" s="345"/>
      <c r="LL6" s="345"/>
      <c r="LM6" s="345"/>
      <c r="LN6" s="345"/>
      <c r="LO6" s="345"/>
      <c r="LP6" s="345"/>
      <c r="LQ6" s="345"/>
      <c r="LR6" s="345"/>
      <c r="LS6" s="345"/>
      <c r="LT6" s="345"/>
      <c r="LU6" s="345"/>
      <c r="LV6" s="345"/>
      <c r="LW6" s="345"/>
      <c r="LX6" s="345"/>
      <c r="LY6" s="345"/>
      <c r="LZ6" s="345"/>
      <c r="MA6" s="345"/>
      <c r="MB6" s="345"/>
      <c r="MC6" s="345"/>
      <c r="MD6" s="345"/>
      <c r="ME6" s="345"/>
      <c r="MF6" s="345"/>
      <c r="MG6" s="345"/>
      <c r="MH6" s="345"/>
      <c r="MI6" s="345"/>
      <c r="MJ6" s="345"/>
      <c r="MK6" s="345"/>
      <c r="ML6" s="345"/>
      <c r="MM6" s="345"/>
      <c r="MN6" s="345"/>
      <c r="MO6" s="345"/>
      <c r="MP6" s="345"/>
      <c r="MQ6" s="345"/>
      <c r="MR6" s="345"/>
      <c r="MS6" s="345"/>
      <c r="MT6" s="345"/>
      <c r="MU6" s="345"/>
      <c r="MV6" s="345"/>
      <c r="MW6" s="345"/>
      <c r="MX6" s="345"/>
      <c r="MY6" s="345"/>
      <c r="MZ6" s="345"/>
      <c r="NA6" s="345"/>
      <c r="NB6" s="345"/>
      <c r="NC6" s="345"/>
      <c r="ND6" s="345"/>
      <c r="NE6" s="345"/>
      <c r="NF6" s="345"/>
      <c r="NG6" s="345"/>
      <c r="NH6" s="345"/>
      <c r="NI6" s="345"/>
      <c r="NJ6" s="345"/>
      <c r="NK6" s="345"/>
      <c r="NL6" s="345"/>
      <c r="NM6" s="345"/>
      <c r="NN6" s="345"/>
      <c r="NO6" s="345"/>
      <c r="NP6" s="345"/>
      <c r="NQ6" s="345"/>
      <c r="NR6" s="345"/>
      <c r="NS6" s="345"/>
      <c r="NT6" s="345"/>
      <c r="NU6" s="345"/>
      <c r="NV6" s="345"/>
      <c r="NW6" s="345"/>
      <c r="NX6" s="345"/>
      <c r="NY6" s="345"/>
      <c r="NZ6" s="345"/>
      <c r="OA6" s="345"/>
      <c r="OB6" s="345"/>
      <c r="OC6" s="345"/>
      <c r="OD6" s="345"/>
      <c r="OE6" s="345"/>
      <c r="OF6" s="345"/>
      <c r="OG6" s="345"/>
      <c r="OH6" s="345"/>
      <c r="OI6" s="345"/>
      <c r="OJ6" s="345"/>
      <c r="OK6" s="345"/>
      <c r="OL6" s="345"/>
      <c r="OM6" s="345"/>
      <c r="ON6" s="345"/>
      <c r="OO6" s="345"/>
      <c r="OP6" s="345"/>
      <c r="OQ6" s="345"/>
      <c r="OR6" s="345"/>
      <c r="OS6" s="345"/>
      <c r="OT6" s="345"/>
      <c r="OU6" s="345"/>
      <c r="OV6" s="345"/>
      <c r="OW6" s="345"/>
      <c r="OX6" s="345"/>
      <c r="OY6" s="345"/>
      <c r="OZ6" s="345"/>
      <c r="PA6" s="345"/>
      <c r="PB6" s="345"/>
      <c r="PC6" s="345"/>
      <c r="PD6" s="345"/>
      <c r="PE6" s="345"/>
      <c r="PF6" s="345"/>
      <c r="PG6" s="345"/>
      <c r="PH6" s="345"/>
      <c r="PI6" s="345"/>
      <c r="PJ6" s="345"/>
      <c r="PK6" s="345"/>
      <c r="PL6" s="345"/>
      <c r="PM6" s="345"/>
      <c r="PN6" s="345"/>
      <c r="PO6" s="345"/>
      <c r="PP6" s="345"/>
      <c r="PQ6" s="345"/>
      <c r="PR6" s="345"/>
      <c r="PS6" s="345"/>
      <c r="PT6" s="345"/>
      <c r="PU6" s="345"/>
      <c r="PV6" s="345"/>
      <c r="PW6" s="345"/>
      <c r="PX6" s="345"/>
      <c r="PY6" s="345"/>
      <c r="PZ6" s="345"/>
      <c r="QA6" s="345"/>
      <c r="QB6" s="345"/>
      <c r="QC6" s="345"/>
      <c r="QD6" s="345"/>
      <c r="QE6" s="345"/>
      <c r="QF6" s="345"/>
      <c r="QG6" s="345"/>
      <c r="QH6" s="345"/>
      <c r="QI6" s="345"/>
      <c r="QJ6" s="345"/>
      <c r="QK6" s="345"/>
      <c r="QL6" s="345"/>
      <c r="QM6" s="345"/>
      <c r="QN6" s="345"/>
      <c r="QO6" s="345"/>
      <c r="QP6" s="345"/>
      <c r="QQ6" s="345"/>
      <c r="QR6" s="345"/>
      <c r="QS6" s="345"/>
      <c r="QT6" s="345"/>
      <c r="QU6" s="345"/>
      <c r="QV6" s="345"/>
      <c r="QW6" s="345"/>
      <c r="QX6" s="345"/>
      <c r="QY6" s="345"/>
      <c r="QZ6" s="345"/>
      <c r="RA6" s="345"/>
      <c r="RB6" s="345"/>
      <c r="RC6" s="345"/>
      <c r="RD6" s="345"/>
      <c r="RE6" s="345"/>
      <c r="RF6" s="345"/>
      <c r="RG6" s="345"/>
      <c r="RH6" s="345"/>
      <c r="RI6" s="345"/>
      <c r="RJ6" s="345"/>
      <c r="RK6" s="345"/>
      <c r="RL6" s="345"/>
      <c r="RM6" s="345"/>
      <c r="RN6" s="345"/>
      <c r="RO6" s="345"/>
      <c r="RP6" s="345"/>
      <c r="RQ6" s="345"/>
      <c r="RR6" s="345"/>
      <c r="RS6" s="345"/>
      <c r="RT6" s="345"/>
      <c r="RU6" s="345"/>
      <c r="RV6" s="345"/>
      <c r="RW6" s="345"/>
      <c r="RX6" s="345"/>
      <c r="RY6" s="345"/>
      <c r="RZ6" s="345"/>
      <c r="SA6" s="345"/>
      <c r="SB6" s="345"/>
      <c r="SC6" s="345"/>
      <c r="SD6" s="345"/>
      <c r="SE6" s="345"/>
      <c r="SF6" s="345"/>
      <c r="SG6" s="345"/>
      <c r="SH6" s="345"/>
      <c r="SI6" s="345"/>
      <c r="SJ6" s="345"/>
      <c r="SK6" s="345"/>
      <c r="SL6" s="345"/>
      <c r="SM6" s="345"/>
      <c r="SN6" s="345"/>
      <c r="SO6" s="345"/>
      <c r="SP6" s="345"/>
      <c r="SQ6" s="345"/>
      <c r="SR6" s="345"/>
      <c r="SS6" s="345"/>
      <c r="ST6" s="345"/>
      <c r="SU6" s="345"/>
      <c r="SV6" s="345"/>
      <c r="SW6" s="345"/>
      <c r="SX6" s="345"/>
      <c r="SY6" s="345"/>
      <c r="SZ6" s="345"/>
      <c r="TA6" s="345"/>
      <c r="TB6" s="345"/>
      <c r="TC6" s="345"/>
      <c r="TD6" s="345"/>
      <c r="TE6" s="345"/>
      <c r="TF6" s="345"/>
      <c r="TG6" s="345"/>
      <c r="TH6" s="345"/>
      <c r="TI6" s="345"/>
      <c r="TJ6" s="345"/>
      <c r="TK6" s="345"/>
      <c r="TL6" s="345"/>
      <c r="TM6" s="345"/>
      <c r="TN6" s="345"/>
      <c r="TO6" s="345"/>
      <c r="TP6" s="345"/>
      <c r="TQ6" s="345"/>
      <c r="TR6" s="345"/>
      <c r="TS6" s="345"/>
      <c r="TT6" s="345"/>
      <c r="TU6" s="345"/>
      <c r="TV6" s="345"/>
      <c r="TW6" s="345"/>
      <c r="TX6" s="345"/>
      <c r="TY6" s="345"/>
      <c r="TZ6" s="345"/>
      <c r="UA6" s="345"/>
      <c r="UB6" s="345"/>
      <c r="UC6" s="345"/>
      <c r="UD6" s="345"/>
      <c r="UE6" s="345"/>
      <c r="UF6" s="345"/>
      <c r="UG6" s="345"/>
      <c r="UH6" s="345"/>
      <c r="UI6" s="345"/>
      <c r="UJ6" s="345"/>
      <c r="UK6" s="345"/>
      <c r="UL6" s="345"/>
      <c r="UM6" s="345"/>
      <c r="UN6" s="345"/>
      <c r="UO6" s="345"/>
      <c r="UP6" s="345"/>
      <c r="UQ6" s="345"/>
      <c r="UR6" s="345"/>
      <c r="US6" s="345"/>
      <c r="UT6" s="345"/>
      <c r="UU6" s="345"/>
      <c r="UV6" s="345"/>
      <c r="UW6" s="345"/>
      <c r="UX6" s="345"/>
      <c r="UY6" s="345"/>
      <c r="UZ6" s="345"/>
      <c r="VA6" s="345"/>
      <c r="VB6" s="345"/>
      <c r="VC6" s="345"/>
      <c r="VD6" s="345"/>
      <c r="VE6" s="345"/>
      <c r="VF6" s="345"/>
      <c r="VG6" s="345"/>
      <c r="VH6" s="345"/>
      <c r="VI6" s="345"/>
      <c r="VJ6" s="345"/>
      <c r="VK6" s="345"/>
      <c r="VL6" s="345"/>
      <c r="VM6" s="345"/>
      <c r="VN6" s="345"/>
      <c r="VO6" s="345"/>
      <c r="VP6" s="345"/>
      <c r="VQ6" s="345"/>
      <c r="VR6" s="345"/>
      <c r="VS6" s="345"/>
      <c r="VT6" s="345"/>
      <c r="VU6" s="345"/>
      <c r="VV6" s="345"/>
      <c r="VW6" s="345"/>
      <c r="VX6" s="345"/>
      <c r="VY6" s="345"/>
      <c r="VZ6" s="345"/>
      <c r="WA6" s="345"/>
      <c r="WB6" s="345"/>
      <c r="WC6" s="345"/>
      <c r="WD6" s="345"/>
      <c r="WE6" s="345"/>
      <c r="WF6" s="345"/>
      <c r="WG6" s="345"/>
      <c r="WH6" s="345"/>
      <c r="WI6" s="345"/>
      <c r="WJ6" s="345"/>
      <c r="WK6" s="345"/>
      <c r="WL6" s="345"/>
      <c r="WM6" s="345"/>
      <c r="WN6" s="345"/>
      <c r="WO6" s="345"/>
      <c r="WP6" s="345"/>
      <c r="WQ6" s="345"/>
      <c r="WR6" s="345"/>
      <c r="WS6" s="345"/>
      <c r="WT6" s="345"/>
      <c r="WU6" s="345"/>
      <c r="WV6" s="345"/>
      <c r="WW6" s="345"/>
      <c r="WX6" s="345"/>
      <c r="WY6" s="345"/>
      <c r="WZ6" s="345"/>
      <c r="XA6" s="345"/>
      <c r="XB6" s="345"/>
      <c r="XC6" s="345"/>
      <c r="XD6" s="345"/>
      <c r="XE6" s="345"/>
      <c r="XF6" s="345"/>
      <c r="XG6" s="345"/>
      <c r="XH6" s="345"/>
      <c r="XI6" s="345"/>
      <c r="XJ6" s="345"/>
      <c r="XK6" s="345"/>
      <c r="XL6" s="345"/>
      <c r="XM6" s="345"/>
      <c r="XN6" s="345"/>
      <c r="XO6" s="345"/>
      <c r="XP6" s="345"/>
      <c r="XQ6" s="345"/>
      <c r="XR6" s="345"/>
      <c r="XS6" s="345"/>
      <c r="XT6" s="345"/>
      <c r="XU6" s="345"/>
      <c r="XV6" s="345"/>
      <c r="XW6" s="345"/>
      <c r="XX6" s="345"/>
      <c r="XY6" s="345"/>
      <c r="XZ6" s="345"/>
      <c r="YA6" s="345"/>
      <c r="YB6" s="345"/>
      <c r="YC6" s="345"/>
      <c r="YD6" s="345"/>
      <c r="YE6" s="345"/>
      <c r="YF6" s="345"/>
      <c r="YG6" s="345"/>
      <c r="YH6" s="345"/>
      <c r="YI6" s="345"/>
      <c r="YJ6" s="345"/>
      <c r="YK6" s="345"/>
      <c r="YL6" s="345"/>
      <c r="YM6" s="345"/>
      <c r="YN6" s="345"/>
      <c r="YO6" s="345"/>
      <c r="YP6" s="345"/>
      <c r="YQ6" s="345"/>
      <c r="YR6" s="345"/>
      <c r="YS6" s="345"/>
      <c r="YT6" s="345"/>
      <c r="YU6" s="345"/>
      <c r="YV6" s="345"/>
      <c r="YW6" s="345"/>
      <c r="YX6" s="345"/>
      <c r="YY6" s="345"/>
      <c r="YZ6" s="345"/>
      <c r="ZA6" s="345"/>
      <c r="ZB6" s="345"/>
      <c r="ZC6" s="345"/>
      <c r="ZD6" s="345"/>
      <c r="ZE6" s="345"/>
      <c r="ZF6" s="345"/>
      <c r="ZG6" s="345"/>
      <c r="ZH6" s="345"/>
      <c r="ZI6" s="345"/>
      <c r="ZJ6" s="345"/>
      <c r="ZK6" s="345"/>
      <c r="ZL6" s="345"/>
      <c r="ZM6" s="345"/>
      <c r="ZN6" s="345"/>
      <c r="ZO6" s="345"/>
      <c r="ZP6" s="345"/>
      <c r="ZQ6" s="345"/>
      <c r="ZR6" s="345"/>
      <c r="ZS6" s="345"/>
      <c r="ZT6" s="345"/>
      <c r="ZU6" s="345"/>
      <c r="ZV6" s="345"/>
      <c r="ZW6" s="345"/>
      <c r="ZX6" s="345"/>
      <c r="ZY6" s="345"/>
      <c r="ZZ6" s="345"/>
      <c r="AAA6" s="345"/>
      <c r="AAB6" s="345"/>
      <c r="AAC6" s="345"/>
      <c r="AAD6" s="345"/>
      <c r="AAE6" s="345"/>
      <c r="AAF6" s="345"/>
      <c r="AAG6" s="345"/>
      <c r="AAH6" s="345"/>
      <c r="AAI6" s="345"/>
      <c r="AAJ6" s="345"/>
      <c r="AAK6" s="345"/>
      <c r="AAL6" s="345"/>
      <c r="AAM6" s="345"/>
      <c r="AAN6" s="345"/>
      <c r="AAO6" s="345"/>
      <c r="AAP6" s="345"/>
      <c r="AAQ6" s="345"/>
      <c r="AAR6" s="345"/>
      <c r="AAS6" s="345"/>
      <c r="AAT6" s="345"/>
      <c r="AAU6" s="345"/>
      <c r="AAV6" s="345"/>
      <c r="AAW6" s="345"/>
      <c r="AAX6" s="345"/>
      <c r="AAY6" s="345"/>
      <c r="AAZ6" s="345"/>
      <c r="ABA6" s="345"/>
      <c r="ABB6" s="345"/>
      <c r="ABC6" s="345"/>
      <c r="ABD6" s="345"/>
      <c r="ABE6" s="345"/>
      <c r="ABF6" s="345"/>
      <c r="ABG6" s="345"/>
      <c r="ABH6" s="345"/>
      <c r="ABI6" s="345"/>
      <c r="ABJ6" s="345"/>
      <c r="ABK6" s="345"/>
      <c r="ABL6" s="345"/>
      <c r="ABM6" s="345"/>
      <c r="ABN6" s="345"/>
      <c r="ABO6" s="345"/>
      <c r="ABP6" s="345"/>
      <c r="ABQ6" s="345"/>
      <c r="ABR6" s="345"/>
      <c r="ABS6" s="345"/>
      <c r="ABT6" s="345"/>
      <c r="ABU6" s="345"/>
      <c r="ABV6" s="345"/>
      <c r="ABW6" s="345"/>
      <c r="ABX6" s="345"/>
      <c r="ABY6" s="345"/>
      <c r="ABZ6" s="345"/>
      <c r="ACA6" s="345"/>
      <c r="ACB6" s="345"/>
      <c r="ACC6" s="345"/>
      <c r="ACD6" s="345"/>
      <c r="ACE6" s="345"/>
      <c r="ACF6" s="345"/>
      <c r="ACG6" s="345"/>
      <c r="ACH6" s="345"/>
      <c r="ACI6" s="345"/>
      <c r="ACJ6" s="345"/>
      <c r="ACK6" s="345"/>
      <c r="ACL6" s="345"/>
      <c r="ACM6" s="345"/>
      <c r="ACN6" s="345"/>
      <c r="ACO6" s="345"/>
      <c r="ACP6" s="345"/>
      <c r="ACQ6" s="345"/>
      <c r="ACR6" s="345"/>
      <c r="ACS6" s="345"/>
      <c r="ACT6" s="345"/>
      <c r="ACU6" s="345"/>
      <c r="ACV6" s="345"/>
      <c r="ACW6" s="345"/>
      <c r="ACX6" s="345"/>
      <c r="ACY6" s="345"/>
      <c r="ACZ6" s="345"/>
      <c r="ADA6" s="345"/>
      <c r="ADB6" s="345"/>
      <c r="ADC6" s="345"/>
      <c r="ADD6" s="345"/>
      <c r="ADE6" s="345"/>
      <c r="ADF6" s="345"/>
      <c r="ADG6" s="345"/>
      <c r="ADH6" s="345"/>
      <c r="ADI6" s="345"/>
      <c r="ADJ6" s="345"/>
      <c r="ADK6" s="345"/>
      <c r="ADL6" s="345"/>
      <c r="ADM6" s="345"/>
      <c r="ADN6" s="345"/>
      <c r="ADO6" s="345"/>
      <c r="ADP6" s="345"/>
      <c r="ADQ6" s="345"/>
      <c r="ADR6" s="345"/>
      <c r="ADS6" s="345"/>
      <c r="ADT6" s="345"/>
      <c r="ADU6" s="345"/>
      <c r="ADV6" s="345"/>
      <c r="ADW6" s="345"/>
      <c r="ADX6" s="345"/>
      <c r="ADY6" s="345"/>
      <c r="ADZ6" s="345"/>
      <c r="AEA6" s="345"/>
      <c r="AEB6" s="345"/>
      <c r="AEC6" s="345"/>
      <c r="AED6" s="345"/>
      <c r="AEE6" s="345"/>
      <c r="AEF6" s="345"/>
      <c r="AEG6" s="345"/>
      <c r="AEH6" s="345"/>
      <c r="AEI6" s="345"/>
      <c r="AEJ6" s="345"/>
      <c r="AEK6" s="345"/>
      <c r="AEL6" s="345"/>
      <c r="AEM6" s="345"/>
      <c r="AEN6" s="345"/>
      <c r="AEO6" s="345"/>
      <c r="AEP6" s="345"/>
      <c r="AEQ6" s="345"/>
      <c r="AER6" s="345"/>
      <c r="AES6" s="345"/>
      <c r="AET6" s="345"/>
      <c r="AEU6" s="345"/>
      <c r="AEV6" s="345"/>
      <c r="AEW6" s="345"/>
      <c r="AEX6" s="345"/>
      <c r="AEY6" s="345"/>
      <c r="AEZ6" s="345"/>
      <c r="AFA6" s="345"/>
      <c r="AFB6" s="345"/>
      <c r="AFC6" s="345"/>
      <c r="AFD6" s="345"/>
      <c r="AFE6" s="345"/>
      <c r="AFF6" s="345"/>
      <c r="AFG6" s="345"/>
      <c r="AFH6" s="345"/>
      <c r="AFI6" s="345"/>
      <c r="AFJ6" s="345"/>
      <c r="AFK6" s="345"/>
      <c r="AFL6" s="345"/>
      <c r="AFM6" s="345"/>
      <c r="AFN6" s="345"/>
      <c r="AFO6" s="345"/>
      <c r="AFP6" s="345"/>
      <c r="AFQ6" s="345"/>
      <c r="AFR6" s="345"/>
      <c r="AFS6" s="345"/>
      <c r="AFT6" s="345"/>
      <c r="AFU6" s="345"/>
      <c r="AFV6" s="345"/>
      <c r="AFW6" s="345"/>
      <c r="AFX6" s="345"/>
      <c r="AFY6" s="345"/>
      <c r="AFZ6" s="345"/>
      <c r="AGA6" s="345"/>
      <c r="AGB6" s="345"/>
      <c r="AGC6" s="345"/>
      <c r="AGD6" s="345"/>
      <c r="AGE6" s="345"/>
      <c r="AGF6" s="345"/>
      <c r="AGG6" s="345"/>
      <c r="AGH6" s="345"/>
      <c r="AGI6" s="345"/>
      <c r="AGJ6" s="345"/>
      <c r="AGK6" s="345"/>
      <c r="AGL6" s="345"/>
      <c r="AGM6" s="345"/>
      <c r="AGN6" s="345"/>
      <c r="AGO6" s="345"/>
      <c r="AGP6" s="345"/>
      <c r="AGQ6" s="345"/>
      <c r="AGR6" s="345"/>
      <c r="AGS6" s="345"/>
      <c r="AGT6" s="345"/>
      <c r="AGU6" s="345"/>
      <c r="AGV6" s="345"/>
      <c r="AGW6" s="345"/>
      <c r="AGX6" s="345"/>
      <c r="AGY6" s="345"/>
      <c r="AGZ6" s="345"/>
      <c r="AHA6" s="345"/>
      <c r="AHB6" s="345"/>
      <c r="AHC6" s="345"/>
      <c r="AHD6" s="345"/>
      <c r="AHE6" s="345"/>
      <c r="AHF6" s="345"/>
      <c r="AHG6" s="345"/>
      <c r="AHH6" s="345"/>
      <c r="AHI6" s="345"/>
      <c r="AHJ6" s="345"/>
      <c r="AHK6" s="345"/>
      <c r="AHL6" s="345"/>
      <c r="AHM6" s="345"/>
      <c r="AHN6" s="345"/>
      <c r="AHO6" s="345"/>
      <c r="AHP6" s="345"/>
      <c r="AHQ6" s="345"/>
      <c r="AHR6" s="345"/>
      <c r="AHS6" s="345"/>
      <c r="AHT6" s="345"/>
      <c r="AHU6" s="345"/>
      <c r="AHV6" s="345"/>
      <c r="AHW6" s="345"/>
      <c r="AHX6" s="345"/>
      <c r="AHY6" s="345"/>
      <c r="AHZ6" s="345"/>
      <c r="AIA6" s="345"/>
      <c r="AIB6" s="345"/>
      <c r="AIC6" s="345"/>
      <c r="AID6" s="345"/>
      <c r="AIE6" s="345"/>
      <c r="AIF6" s="345"/>
      <c r="AIG6" s="345"/>
      <c r="AIH6" s="345"/>
      <c r="AII6" s="345"/>
      <c r="AIJ6" s="345"/>
      <c r="AIK6" s="345"/>
      <c r="AIL6" s="345"/>
      <c r="AIM6" s="345"/>
      <c r="AIN6" s="345"/>
      <c r="AIO6" s="345"/>
      <c r="AIP6" s="345"/>
      <c r="AIQ6" s="345"/>
      <c r="AIR6" s="345"/>
      <c r="AIS6" s="345"/>
      <c r="AIT6" s="345"/>
      <c r="AIU6" s="345"/>
      <c r="AIV6" s="345"/>
      <c r="AIW6" s="345"/>
      <c r="AIX6" s="345"/>
      <c r="AIY6" s="345"/>
      <c r="AIZ6" s="345"/>
      <c r="AJA6" s="345"/>
      <c r="AJB6" s="345"/>
      <c r="AJC6" s="345"/>
      <c r="AJD6" s="345"/>
      <c r="AJE6" s="345"/>
      <c r="AJF6" s="345"/>
      <c r="AJG6" s="345"/>
      <c r="AJH6" s="345"/>
      <c r="AJI6" s="345"/>
      <c r="AJJ6" s="345"/>
      <c r="AJK6" s="345"/>
      <c r="AJL6" s="345"/>
      <c r="AJM6" s="345"/>
      <c r="AJN6" s="345"/>
      <c r="AJO6" s="345"/>
      <c r="AJP6" s="345"/>
      <c r="AJQ6" s="345"/>
      <c r="AJR6" s="345"/>
      <c r="AJS6" s="345"/>
      <c r="AJT6" s="345"/>
      <c r="AJU6" s="345"/>
      <c r="AJV6" s="345"/>
      <c r="AJW6" s="345"/>
      <c r="AJX6" s="345"/>
      <c r="AJY6" s="345"/>
      <c r="AJZ6" s="345"/>
      <c r="AKA6" s="345"/>
      <c r="AKB6" s="345"/>
      <c r="AKC6" s="345"/>
      <c r="AKD6" s="345"/>
      <c r="AKE6" s="345"/>
      <c r="AKF6" s="345"/>
      <c r="AKG6" s="345"/>
      <c r="AKH6" s="345"/>
      <c r="AKI6" s="345"/>
      <c r="AKJ6" s="345"/>
      <c r="AKK6" s="345"/>
      <c r="AKL6" s="345"/>
      <c r="AKM6" s="345"/>
      <c r="AKN6" s="345"/>
      <c r="AKO6" s="345"/>
      <c r="AKP6" s="345"/>
      <c r="AKQ6" s="345"/>
      <c r="AKR6" s="345"/>
      <c r="AKS6" s="345"/>
      <c r="AKT6" s="345"/>
      <c r="AKU6" s="345"/>
      <c r="AKV6" s="345"/>
      <c r="AKW6" s="345"/>
      <c r="AKX6" s="345"/>
      <c r="AKY6" s="345"/>
      <c r="AKZ6" s="345"/>
      <c r="ALA6" s="344"/>
    </row>
    <row r="7" spans="2:989 16369:16369" ht="8.1" customHeight="1" thickBot="1">
      <c r="B7" s="601"/>
      <c r="C7" s="580"/>
      <c r="D7" s="580"/>
      <c r="E7" s="580"/>
      <c r="F7" s="580"/>
      <c r="G7" s="580"/>
      <c r="H7" s="580"/>
      <c r="I7" s="598"/>
    </row>
    <row r="8" spans="2:989 16369:16369" s="346" customFormat="1" ht="24.95" customHeight="1" thickBot="1">
      <c r="B8" s="601"/>
      <c r="C8" s="581" t="s">
        <v>228</v>
      </c>
      <c r="D8" s="582"/>
      <c r="E8" s="582"/>
      <c r="F8" s="582"/>
      <c r="G8" s="582"/>
      <c r="H8" s="583"/>
      <c r="I8" s="598"/>
      <c r="J8" s="341"/>
      <c r="K8" s="342"/>
      <c r="L8" s="361"/>
      <c r="M8" s="343"/>
      <c r="N8" s="361"/>
      <c r="O8" s="343"/>
      <c r="P8" s="344"/>
      <c r="Q8" s="344"/>
      <c r="R8" s="344"/>
      <c r="S8" s="345"/>
      <c r="T8" s="345"/>
      <c r="U8" s="345"/>
      <c r="V8" s="345"/>
      <c r="W8" s="345"/>
      <c r="X8" s="345"/>
      <c r="Y8" s="345"/>
      <c r="Z8" s="345"/>
      <c r="AA8" s="345"/>
      <c r="AB8" s="345"/>
      <c r="AC8" s="345"/>
      <c r="AD8" s="345"/>
      <c r="AE8" s="345"/>
      <c r="AF8" s="345"/>
      <c r="AG8" s="345"/>
      <c r="AH8" s="345"/>
      <c r="AI8" s="345"/>
      <c r="AJ8" s="345"/>
      <c r="AK8" s="345"/>
      <c r="AL8" s="345"/>
      <c r="AM8" s="345"/>
      <c r="AN8" s="345"/>
      <c r="AO8" s="345"/>
      <c r="AP8" s="345"/>
      <c r="AQ8" s="345"/>
      <c r="AR8" s="345"/>
      <c r="AS8" s="345"/>
      <c r="AT8" s="345"/>
      <c r="AU8" s="345"/>
      <c r="AV8" s="345"/>
      <c r="AW8" s="345"/>
      <c r="AX8" s="345"/>
      <c r="AY8" s="345"/>
      <c r="AZ8" s="345"/>
      <c r="BA8" s="345"/>
      <c r="BB8" s="345"/>
      <c r="BC8" s="345"/>
      <c r="BD8" s="345"/>
      <c r="BE8" s="345"/>
      <c r="BF8" s="345"/>
      <c r="BG8" s="345"/>
      <c r="BH8" s="345"/>
      <c r="BI8" s="345"/>
      <c r="BJ8" s="345"/>
      <c r="BK8" s="345"/>
      <c r="BL8" s="345"/>
      <c r="BM8" s="345"/>
      <c r="BN8" s="345"/>
      <c r="BO8" s="345"/>
      <c r="BP8" s="345"/>
      <c r="BQ8" s="345"/>
      <c r="BR8" s="345"/>
      <c r="BS8" s="345"/>
      <c r="BT8" s="345"/>
      <c r="BU8" s="345"/>
      <c r="BV8" s="345"/>
      <c r="BW8" s="345"/>
      <c r="BX8" s="345"/>
      <c r="BY8" s="345"/>
      <c r="BZ8" s="345"/>
      <c r="CA8" s="345"/>
      <c r="CB8" s="345"/>
      <c r="CC8" s="345"/>
      <c r="CD8" s="345"/>
      <c r="CE8" s="345"/>
      <c r="CF8" s="345"/>
      <c r="CG8" s="345"/>
      <c r="CH8" s="345"/>
      <c r="CI8" s="345"/>
      <c r="CJ8" s="345"/>
      <c r="CK8" s="345"/>
      <c r="CL8" s="345"/>
      <c r="CM8" s="345"/>
      <c r="CN8" s="345"/>
      <c r="CO8" s="345"/>
      <c r="CP8" s="345"/>
      <c r="CQ8" s="345"/>
      <c r="CR8" s="345"/>
      <c r="CS8" s="345"/>
      <c r="CT8" s="345"/>
      <c r="CU8" s="345"/>
      <c r="CV8" s="345"/>
      <c r="CW8" s="345"/>
      <c r="CX8" s="345"/>
      <c r="CY8" s="345"/>
      <c r="CZ8" s="345"/>
      <c r="DA8" s="345"/>
      <c r="DB8" s="345"/>
      <c r="DC8" s="345"/>
      <c r="DD8" s="345"/>
      <c r="DE8" s="345"/>
      <c r="DF8" s="345"/>
      <c r="DG8" s="345"/>
      <c r="DH8" s="345"/>
      <c r="DI8" s="345"/>
      <c r="DJ8" s="345"/>
      <c r="DK8" s="345"/>
      <c r="DL8" s="345"/>
      <c r="DM8" s="345"/>
      <c r="DN8" s="345"/>
      <c r="DO8" s="345"/>
      <c r="DP8" s="345"/>
      <c r="DQ8" s="345"/>
      <c r="DR8" s="345"/>
      <c r="DS8" s="345"/>
      <c r="DT8" s="345"/>
      <c r="DU8" s="345"/>
      <c r="DV8" s="345"/>
      <c r="DW8" s="345"/>
      <c r="DX8" s="345"/>
      <c r="DY8" s="345"/>
      <c r="DZ8" s="345"/>
      <c r="EA8" s="345"/>
      <c r="EB8" s="345"/>
      <c r="EC8" s="345"/>
      <c r="ED8" s="345"/>
      <c r="EE8" s="345"/>
      <c r="EF8" s="345"/>
      <c r="EG8" s="345"/>
      <c r="EH8" s="345"/>
      <c r="EI8" s="345"/>
      <c r="EJ8" s="345"/>
      <c r="EK8" s="345"/>
      <c r="EL8" s="345"/>
      <c r="EM8" s="345"/>
      <c r="EN8" s="345"/>
      <c r="EO8" s="345"/>
      <c r="EP8" s="345"/>
      <c r="EQ8" s="345"/>
      <c r="ER8" s="345"/>
      <c r="ES8" s="345"/>
      <c r="ET8" s="345"/>
      <c r="EU8" s="345"/>
      <c r="EV8" s="345"/>
      <c r="EW8" s="345"/>
      <c r="EX8" s="345"/>
      <c r="EY8" s="345"/>
      <c r="EZ8" s="345"/>
      <c r="FA8" s="345"/>
      <c r="FB8" s="345"/>
      <c r="FC8" s="345"/>
      <c r="FD8" s="345"/>
      <c r="FE8" s="345"/>
      <c r="FF8" s="345"/>
      <c r="FG8" s="345"/>
      <c r="FH8" s="345"/>
      <c r="FI8" s="345"/>
      <c r="FJ8" s="345"/>
      <c r="FK8" s="345"/>
      <c r="FL8" s="345"/>
      <c r="FM8" s="345"/>
      <c r="FN8" s="345"/>
      <c r="FO8" s="345"/>
      <c r="FP8" s="345"/>
      <c r="FQ8" s="345"/>
      <c r="FR8" s="345"/>
      <c r="FS8" s="345"/>
      <c r="FT8" s="345"/>
      <c r="FU8" s="345"/>
      <c r="FV8" s="345"/>
      <c r="FW8" s="345"/>
      <c r="FX8" s="345"/>
      <c r="FY8" s="345"/>
      <c r="FZ8" s="345"/>
      <c r="GA8" s="345"/>
      <c r="GB8" s="345"/>
      <c r="GC8" s="345"/>
      <c r="GD8" s="345"/>
      <c r="GE8" s="345"/>
      <c r="GF8" s="345"/>
      <c r="GG8" s="345"/>
      <c r="GH8" s="345"/>
      <c r="GI8" s="345"/>
      <c r="GJ8" s="345"/>
      <c r="GK8" s="345"/>
      <c r="GL8" s="345"/>
      <c r="GM8" s="345"/>
      <c r="GN8" s="345"/>
      <c r="GO8" s="345"/>
      <c r="GP8" s="345"/>
      <c r="GQ8" s="345"/>
      <c r="GR8" s="345"/>
      <c r="GS8" s="345"/>
      <c r="GT8" s="345"/>
      <c r="GU8" s="345"/>
      <c r="GV8" s="345"/>
      <c r="GW8" s="345"/>
      <c r="GX8" s="345"/>
      <c r="GY8" s="345"/>
      <c r="GZ8" s="345"/>
      <c r="HA8" s="345"/>
      <c r="HB8" s="345"/>
      <c r="HC8" s="345"/>
      <c r="HD8" s="345"/>
      <c r="HE8" s="345"/>
      <c r="HF8" s="345"/>
      <c r="HG8" s="345"/>
      <c r="HH8" s="345"/>
      <c r="HI8" s="345"/>
      <c r="HJ8" s="345"/>
      <c r="HK8" s="345"/>
      <c r="HL8" s="345"/>
      <c r="HM8" s="345"/>
      <c r="HN8" s="345"/>
      <c r="HO8" s="345"/>
      <c r="HP8" s="345"/>
      <c r="HQ8" s="345"/>
      <c r="HR8" s="345"/>
      <c r="HS8" s="345"/>
      <c r="HT8" s="345"/>
      <c r="HU8" s="345"/>
      <c r="HV8" s="345"/>
      <c r="HW8" s="345"/>
      <c r="HX8" s="345"/>
      <c r="HY8" s="345"/>
      <c r="HZ8" s="345"/>
      <c r="IA8" s="345"/>
      <c r="IB8" s="345"/>
      <c r="IC8" s="345"/>
      <c r="ID8" s="345"/>
      <c r="IE8" s="345"/>
      <c r="IF8" s="345"/>
      <c r="IG8" s="345"/>
      <c r="IH8" s="345"/>
      <c r="II8" s="345"/>
      <c r="IJ8" s="345"/>
      <c r="IK8" s="345"/>
      <c r="IL8" s="345"/>
      <c r="IM8" s="345"/>
      <c r="IN8" s="345"/>
      <c r="IO8" s="345"/>
      <c r="IP8" s="345"/>
      <c r="IQ8" s="345"/>
      <c r="IR8" s="345"/>
      <c r="IS8" s="345"/>
      <c r="IT8" s="345"/>
      <c r="IU8" s="345"/>
      <c r="IV8" s="345"/>
      <c r="IW8" s="345"/>
      <c r="IX8" s="345"/>
      <c r="IY8" s="345"/>
      <c r="IZ8" s="345"/>
      <c r="JA8" s="345"/>
      <c r="JB8" s="345"/>
      <c r="JC8" s="345"/>
      <c r="JD8" s="345"/>
      <c r="JE8" s="345"/>
      <c r="JF8" s="345"/>
      <c r="JG8" s="345"/>
      <c r="JH8" s="345"/>
      <c r="JI8" s="345"/>
      <c r="JJ8" s="345"/>
      <c r="JK8" s="345"/>
      <c r="JL8" s="345"/>
      <c r="JM8" s="345"/>
      <c r="JN8" s="345"/>
      <c r="JO8" s="345"/>
      <c r="JP8" s="345"/>
      <c r="JQ8" s="345"/>
      <c r="JR8" s="345"/>
      <c r="JS8" s="345"/>
      <c r="JT8" s="345"/>
      <c r="JU8" s="345"/>
      <c r="JV8" s="345"/>
      <c r="JW8" s="345"/>
      <c r="JX8" s="345"/>
      <c r="JY8" s="345"/>
      <c r="JZ8" s="345"/>
      <c r="KA8" s="345"/>
      <c r="KB8" s="345"/>
      <c r="KC8" s="345"/>
      <c r="KD8" s="345"/>
      <c r="KE8" s="345"/>
      <c r="KF8" s="345"/>
      <c r="KG8" s="345"/>
      <c r="KH8" s="345"/>
      <c r="KI8" s="345"/>
      <c r="KJ8" s="345"/>
      <c r="KK8" s="345"/>
      <c r="KL8" s="345"/>
      <c r="KM8" s="345"/>
      <c r="KN8" s="345"/>
      <c r="KO8" s="345"/>
      <c r="KP8" s="345"/>
      <c r="KQ8" s="345"/>
      <c r="KR8" s="345"/>
      <c r="KS8" s="345"/>
      <c r="KT8" s="345"/>
      <c r="KU8" s="345"/>
      <c r="KV8" s="345"/>
      <c r="KW8" s="345"/>
      <c r="KX8" s="345"/>
      <c r="KY8" s="345"/>
      <c r="KZ8" s="345"/>
      <c r="LA8" s="345"/>
      <c r="LB8" s="345"/>
      <c r="LC8" s="345"/>
      <c r="LD8" s="345"/>
      <c r="LE8" s="345"/>
      <c r="LF8" s="345"/>
      <c r="LG8" s="345"/>
      <c r="LH8" s="345"/>
      <c r="LI8" s="345"/>
      <c r="LJ8" s="345"/>
      <c r="LK8" s="345"/>
      <c r="LL8" s="345"/>
      <c r="LM8" s="345"/>
      <c r="LN8" s="345"/>
      <c r="LO8" s="345"/>
      <c r="LP8" s="345"/>
      <c r="LQ8" s="345"/>
      <c r="LR8" s="345"/>
      <c r="LS8" s="345"/>
      <c r="LT8" s="345"/>
      <c r="LU8" s="345"/>
      <c r="LV8" s="345"/>
      <c r="LW8" s="345"/>
      <c r="LX8" s="345"/>
      <c r="LY8" s="345"/>
      <c r="LZ8" s="345"/>
      <c r="MA8" s="345"/>
      <c r="MB8" s="345"/>
      <c r="MC8" s="345"/>
      <c r="MD8" s="345"/>
      <c r="ME8" s="345"/>
      <c r="MF8" s="345"/>
      <c r="MG8" s="345"/>
      <c r="MH8" s="345"/>
      <c r="MI8" s="345"/>
      <c r="MJ8" s="345"/>
      <c r="MK8" s="345"/>
      <c r="ML8" s="345"/>
      <c r="MM8" s="345"/>
      <c r="MN8" s="345"/>
      <c r="MO8" s="345"/>
      <c r="MP8" s="345"/>
      <c r="MQ8" s="345"/>
      <c r="MR8" s="345"/>
      <c r="MS8" s="345"/>
      <c r="MT8" s="345"/>
      <c r="MU8" s="345"/>
      <c r="MV8" s="345"/>
      <c r="MW8" s="345"/>
      <c r="MX8" s="345"/>
      <c r="MY8" s="345"/>
      <c r="MZ8" s="345"/>
      <c r="NA8" s="345"/>
      <c r="NB8" s="345"/>
      <c r="NC8" s="345"/>
      <c r="ND8" s="345"/>
      <c r="NE8" s="345"/>
      <c r="NF8" s="345"/>
      <c r="NG8" s="345"/>
      <c r="NH8" s="345"/>
      <c r="NI8" s="345"/>
      <c r="NJ8" s="345"/>
      <c r="NK8" s="345"/>
      <c r="NL8" s="345"/>
      <c r="NM8" s="345"/>
      <c r="NN8" s="345"/>
      <c r="NO8" s="345"/>
      <c r="NP8" s="345"/>
      <c r="NQ8" s="345"/>
      <c r="NR8" s="345"/>
      <c r="NS8" s="345"/>
      <c r="NT8" s="345"/>
      <c r="NU8" s="345"/>
      <c r="NV8" s="345"/>
      <c r="NW8" s="345"/>
      <c r="NX8" s="345"/>
      <c r="NY8" s="345"/>
      <c r="NZ8" s="345"/>
      <c r="OA8" s="345"/>
      <c r="OB8" s="345"/>
      <c r="OC8" s="345"/>
      <c r="OD8" s="345"/>
      <c r="OE8" s="345"/>
      <c r="OF8" s="345"/>
      <c r="OG8" s="345"/>
      <c r="OH8" s="345"/>
      <c r="OI8" s="345"/>
      <c r="OJ8" s="345"/>
      <c r="OK8" s="345"/>
      <c r="OL8" s="345"/>
      <c r="OM8" s="345"/>
      <c r="ON8" s="345"/>
      <c r="OO8" s="345"/>
      <c r="OP8" s="345"/>
      <c r="OQ8" s="345"/>
      <c r="OR8" s="345"/>
      <c r="OS8" s="345"/>
      <c r="OT8" s="345"/>
      <c r="OU8" s="345"/>
      <c r="OV8" s="345"/>
      <c r="OW8" s="345"/>
      <c r="OX8" s="345"/>
      <c r="OY8" s="345"/>
      <c r="OZ8" s="345"/>
      <c r="PA8" s="345"/>
      <c r="PB8" s="345"/>
      <c r="PC8" s="345"/>
      <c r="PD8" s="345"/>
      <c r="PE8" s="345"/>
      <c r="PF8" s="345"/>
      <c r="PG8" s="345"/>
      <c r="PH8" s="345"/>
      <c r="PI8" s="345"/>
      <c r="PJ8" s="345"/>
      <c r="PK8" s="345"/>
      <c r="PL8" s="345"/>
      <c r="PM8" s="345"/>
      <c r="PN8" s="345"/>
      <c r="PO8" s="345"/>
      <c r="PP8" s="345"/>
      <c r="PQ8" s="345"/>
      <c r="PR8" s="345"/>
      <c r="PS8" s="345"/>
      <c r="PT8" s="345"/>
      <c r="PU8" s="345"/>
      <c r="PV8" s="345"/>
      <c r="PW8" s="345"/>
      <c r="PX8" s="345"/>
      <c r="PY8" s="345"/>
      <c r="PZ8" s="345"/>
      <c r="QA8" s="345"/>
      <c r="QB8" s="345"/>
      <c r="QC8" s="345"/>
      <c r="QD8" s="345"/>
      <c r="QE8" s="345"/>
      <c r="QF8" s="345"/>
      <c r="QG8" s="345"/>
      <c r="QH8" s="345"/>
      <c r="QI8" s="345"/>
      <c r="QJ8" s="345"/>
      <c r="QK8" s="345"/>
      <c r="QL8" s="345"/>
      <c r="QM8" s="345"/>
      <c r="QN8" s="345"/>
      <c r="QO8" s="345"/>
      <c r="QP8" s="345"/>
      <c r="QQ8" s="345"/>
      <c r="QR8" s="345"/>
      <c r="QS8" s="345"/>
      <c r="QT8" s="345"/>
      <c r="QU8" s="345"/>
      <c r="QV8" s="345"/>
      <c r="QW8" s="345"/>
      <c r="QX8" s="345"/>
      <c r="QY8" s="345"/>
      <c r="QZ8" s="345"/>
      <c r="RA8" s="345"/>
      <c r="RB8" s="345"/>
      <c r="RC8" s="345"/>
      <c r="RD8" s="345"/>
      <c r="RE8" s="345"/>
      <c r="RF8" s="345"/>
      <c r="RG8" s="345"/>
      <c r="RH8" s="345"/>
      <c r="RI8" s="345"/>
      <c r="RJ8" s="345"/>
      <c r="RK8" s="345"/>
      <c r="RL8" s="345"/>
      <c r="RM8" s="345"/>
      <c r="RN8" s="345"/>
      <c r="RO8" s="345"/>
      <c r="RP8" s="345"/>
      <c r="RQ8" s="345"/>
      <c r="RR8" s="345"/>
      <c r="RS8" s="345"/>
      <c r="RT8" s="345"/>
      <c r="RU8" s="345"/>
      <c r="RV8" s="345"/>
      <c r="RW8" s="345"/>
      <c r="RX8" s="345"/>
      <c r="RY8" s="345"/>
      <c r="RZ8" s="345"/>
      <c r="SA8" s="345"/>
      <c r="SB8" s="345"/>
      <c r="SC8" s="345"/>
      <c r="SD8" s="345"/>
      <c r="SE8" s="345"/>
      <c r="SF8" s="345"/>
      <c r="SG8" s="345"/>
      <c r="SH8" s="345"/>
      <c r="SI8" s="345"/>
      <c r="SJ8" s="345"/>
      <c r="SK8" s="345"/>
      <c r="SL8" s="345"/>
      <c r="SM8" s="345"/>
      <c r="SN8" s="345"/>
      <c r="SO8" s="345"/>
      <c r="SP8" s="345"/>
      <c r="SQ8" s="345"/>
      <c r="SR8" s="345"/>
      <c r="SS8" s="345"/>
      <c r="ST8" s="345"/>
      <c r="SU8" s="345"/>
      <c r="SV8" s="345"/>
      <c r="SW8" s="345"/>
      <c r="SX8" s="345"/>
      <c r="SY8" s="345"/>
      <c r="SZ8" s="345"/>
      <c r="TA8" s="345"/>
      <c r="TB8" s="345"/>
      <c r="TC8" s="345"/>
      <c r="TD8" s="345"/>
      <c r="TE8" s="345"/>
      <c r="TF8" s="345"/>
      <c r="TG8" s="345"/>
      <c r="TH8" s="345"/>
      <c r="TI8" s="345"/>
      <c r="TJ8" s="345"/>
      <c r="TK8" s="345"/>
      <c r="TL8" s="345"/>
      <c r="TM8" s="345"/>
      <c r="TN8" s="345"/>
      <c r="TO8" s="345"/>
      <c r="TP8" s="345"/>
      <c r="TQ8" s="345"/>
      <c r="TR8" s="345"/>
      <c r="TS8" s="345"/>
      <c r="TT8" s="345"/>
      <c r="TU8" s="345"/>
      <c r="TV8" s="345"/>
      <c r="TW8" s="345"/>
      <c r="TX8" s="345"/>
      <c r="TY8" s="345"/>
      <c r="TZ8" s="345"/>
      <c r="UA8" s="345"/>
      <c r="UB8" s="345"/>
      <c r="UC8" s="345"/>
      <c r="UD8" s="345"/>
      <c r="UE8" s="345"/>
      <c r="UF8" s="345"/>
      <c r="UG8" s="345"/>
      <c r="UH8" s="345"/>
      <c r="UI8" s="345"/>
      <c r="UJ8" s="345"/>
      <c r="UK8" s="345"/>
      <c r="UL8" s="345"/>
      <c r="UM8" s="345"/>
      <c r="UN8" s="345"/>
      <c r="UO8" s="345"/>
      <c r="UP8" s="345"/>
      <c r="UQ8" s="345"/>
      <c r="UR8" s="345"/>
      <c r="US8" s="345"/>
      <c r="UT8" s="345"/>
      <c r="UU8" s="345"/>
      <c r="UV8" s="345"/>
      <c r="UW8" s="345"/>
      <c r="UX8" s="345"/>
      <c r="UY8" s="345"/>
      <c r="UZ8" s="345"/>
      <c r="VA8" s="345"/>
      <c r="VB8" s="345"/>
      <c r="VC8" s="345"/>
      <c r="VD8" s="345"/>
      <c r="VE8" s="345"/>
      <c r="VF8" s="345"/>
      <c r="VG8" s="345"/>
      <c r="VH8" s="345"/>
      <c r="VI8" s="345"/>
      <c r="VJ8" s="345"/>
      <c r="VK8" s="345"/>
      <c r="VL8" s="345"/>
      <c r="VM8" s="345"/>
      <c r="VN8" s="345"/>
      <c r="VO8" s="345"/>
      <c r="VP8" s="345"/>
      <c r="VQ8" s="345"/>
      <c r="VR8" s="345"/>
      <c r="VS8" s="345"/>
      <c r="VT8" s="345"/>
      <c r="VU8" s="345"/>
      <c r="VV8" s="345"/>
      <c r="VW8" s="345"/>
      <c r="VX8" s="345"/>
      <c r="VY8" s="345"/>
      <c r="VZ8" s="345"/>
      <c r="WA8" s="345"/>
      <c r="WB8" s="345"/>
      <c r="WC8" s="345"/>
      <c r="WD8" s="345"/>
      <c r="WE8" s="345"/>
      <c r="WF8" s="345"/>
      <c r="WG8" s="345"/>
      <c r="WH8" s="345"/>
      <c r="WI8" s="345"/>
      <c r="WJ8" s="345"/>
      <c r="WK8" s="345"/>
      <c r="WL8" s="345"/>
      <c r="WM8" s="345"/>
      <c r="WN8" s="345"/>
      <c r="WO8" s="345"/>
      <c r="WP8" s="345"/>
      <c r="WQ8" s="345"/>
      <c r="WR8" s="345"/>
      <c r="WS8" s="345"/>
      <c r="WT8" s="345"/>
      <c r="WU8" s="345"/>
      <c r="WV8" s="345"/>
      <c r="WW8" s="345"/>
      <c r="WX8" s="345"/>
      <c r="WY8" s="345"/>
      <c r="WZ8" s="345"/>
      <c r="XA8" s="345"/>
      <c r="XB8" s="345"/>
      <c r="XC8" s="345"/>
      <c r="XD8" s="345"/>
      <c r="XE8" s="345"/>
      <c r="XF8" s="345"/>
      <c r="XG8" s="345"/>
      <c r="XH8" s="345"/>
      <c r="XI8" s="345"/>
      <c r="XJ8" s="345"/>
      <c r="XK8" s="345"/>
      <c r="XL8" s="345"/>
      <c r="XM8" s="345"/>
      <c r="XN8" s="345"/>
      <c r="XO8" s="345"/>
      <c r="XP8" s="345"/>
      <c r="XQ8" s="345"/>
      <c r="XR8" s="345"/>
      <c r="XS8" s="345"/>
      <c r="XT8" s="345"/>
      <c r="XU8" s="345"/>
      <c r="XV8" s="345"/>
      <c r="XW8" s="345"/>
      <c r="XX8" s="345"/>
      <c r="XY8" s="345"/>
      <c r="XZ8" s="345"/>
      <c r="YA8" s="345"/>
      <c r="YB8" s="345"/>
      <c r="YC8" s="345"/>
      <c r="YD8" s="345"/>
      <c r="YE8" s="345"/>
      <c r="YF8" s="345"/>
      <c r="YG8" s="345"/>
      <c r="YH8" s="345"/>
      <c r="YI8" s="345"/>
      <c r="YJ8" s="345"/>
      <c r="YK8" s="345"/>
      <c r="YL8" s="345"/>
      <c r="YM8" s="345"/>
      <c r="YN8" s="345"/>
      <c r="YO8" s="345"/>
      <c r="YP8" s="345"/>
      <c r="YQ8" s="345"/>
      <c r="YR8" s="345"/>
      <c r="YS8" s="345"/>
      <c r="YT8" s="345"/>
      <c r="YU8" s="345"/>
      <c r="YV8" s="345"/>
      <c r="YW8" s="345"/>
      <c r="YX8" s="345"/>
      <c r="YY8" s="345"/>
      <c r="YZ8" s="345"/>
      <c r="ZA8" s="345"/>
      <c r="ZB8" s="345"/>
      <c r="ZC8" s="345"/>
      <c r="ZD8" s="345"/>
      <c r="ZE8" s="345"/>
      <c r="ZF8" s="345"/>
      <c r="ZG8" s="345"/>
      <c r="ZH8" s="345"/>
      <c r="ZI8" s="345"/>
      <c r="ZJ8" s="345"/>
      <c r="ZK8" s="345"/>
      <c r="ZL8" s="345"/>
      <c r="ZM8" s="345"/>
      <c r="ZN8" s="345"/>
      <c r="ZO8" s="345"/>
      <c r="ZP8" s="345"/>
      <c r="ZQ8" s="345"/>
      <c r="ZR8" s="345"/>
      <c r="ZS8" s="345"/>
      <c r="ZT8" s="345"/>
      <c r="ZU8" s="345"/>
      <c r="ZV8" s="345"/>
      <c r="ZW8" s="345"/>
      <c r="ZX8" s="345"/>
      <c r="ZY8" s="345"/>
      <c r="ZZ8" s="345"/>
      <c r="AAA8" s="345"/>
      <c r="AAB8" s="345"/>
      <c r="AAC8" s="345"/>
      <c r="AAD8" s="345"/>
      <c r="AAE8" s="345"/>
      <c r="AAF8" s="345"/>
      <c r="AAG8" s="345"/>
      <c r="AAH8" s="345"/>
      <c r="AAI8" s="345"/>
      <c r="AAJ8" s="345"/>
      <c r="AAK8" s="345"/>
      <c r="AAL8" s="345"/>
      <c r="AAM8" s="345"/>
      <c r="AAN8" s="345"/>
      <c r="AAO8" s="345"/>
      <c r="AAP8" s="345"/>
      <c r="AAQ8" s="345"/>
      <c r="AAR8" s="345"/>
      <c r="AAS8" s="345"/>
      <c r="AAT8" s="345"/>
      <c r="AAU8" s="345"/>
      <c r="AAV8" s="345"/>
      <c r="AAW8" s="345"/>
      <c r="AAX8" s="345"/>
      <c r="AAY8" s="345"/>
      <c r="AAZ8" s="345"/>
      <c r="ABA8" s="345"/>
      <c r="ABB8" s="345"/>
      <c r="ABC8" s="345"/>
      <c r="ABD8" s="345"/>
      <c r="ABE8" s="345"/>
      <c r="ABF8" s="345"/>
      <c r="ABG8" s="345"/>
      <c r="ABH8" s="345"/>
      <c r="ABI8" s="345"/>
      <c r="ABJ8" s="345"/>
      <c r="ABK8" s="345"/>
      <c r="ABL8" s="345"/>
      <c r="ABM8" s="345"/>
      <c r="ABN8" s="345"/>
      <c r="ABO8" s="345"/>
      <c r="ABP8" s="345"/>
      <c r="ABQ8" s="345"/>
      <c r="ABR8" s="345"/>
      <c r="ABS8" s="345"/>
      <c r="ABT8" s="345"/>
      <c r="ABU8" s="345"/>
      <c r="ABV8" s="345"/>
      <c r="ABW8" s="345"/>
      <c r="ABX8" s="345"/>
      <c r="ABY8" s="345"/>
      <c r="ABZ8" s="345"/>
      <c r="ACA8" s="345"/>
      <c r="ACB8" s="345"/>
      <c r="ACC8" s="345"/>
      <c r="ACD8" s="345"/>
      <c r="ACE8" s="345"/>
      <c r="ACF8" s="345"/>
      <c r="ACG8" s="345"/>
      <c r="ACH8" s="345"/>
      <c r="ACI8" s="345"/>
      <c r="ACJ8" s="345"/>
      <c r="ACK8" s="345"/>
      <c r="ACL8" s="345"/>
      <c r="ACM8" s="345"/>
      <c r="ACN8" s="345"/>
      <c r="ACO8" s="345"/>
      <c r="ACP8" s="345"/>
      <c r="ACQ8" s="345"/>
      <c r="ACR8" s="345"/>
      <c r="ACS8" s="345"/>
      <c r="ACT8" s="345"/>
      <c r="ACU8" s="345"/>
      <c r="ACV8" s="345"/>
      <c r="ACW8" s="345"/>
      <c r="ACX8" s="345"/>
      <c r="ACY8" s="345"/>
      <c r="ACZ8" s="345"/>
      <c r="ADA8" s="345"/>
      <c r="ADB8" s="345"/>
      <c r="ADC8" s="345"/>
      <c r="ADD8" s="345"/>
      <c r="ADE8" s="345"/>
      <c r="ADF8" s="345"/>
      <c r="ADG8" s="345"/>
      <c r="ADH8" s="345"/>
      <c r="ADI8" s="345"/>
      <c r="ADJ8" s="345"/>
      <c r="ADK8" s="345"/>
      <c r="ADL8" s="345"/>
      <c r="ADM8" s="345"/>
      <c r="ADN8" s="345"/>
      <c r="ADO8" s="345"/>
      <c r="ADP8" s="345"/>
      <c r="ADQ8" s="345"/>
      <c r="ADR8" s="345"/>
      <c r="ADS8" s="345"/>
      <c r="ADT8" s="345"/>
      <c r="ADU8" s="345"/>
      <c r="ADV8" s="345"/>
      <c r="ADW8" s="345"/>
      <c r="ADX8" s="345"/>
      <c r="ADY8" s="345"/>
      <c r="ADZ8" s="345"/>
      <c r="AEA8" s="345"/>
      <c r="AEB8" s="345"/>
      <c r="AEC8" s="345"/>
      <c r="AED8" s="345"/>
      <c r="AEE8" s="345"/>
      <c r="AEF8" s="345"/>
      <c r="AEG8" s="345"/>
      <c r="AEH8" s="345"/>
      <c r="AEI8" s="345"/>
      <c r="AEJ8" s="345"/>
      <c r="AEK8" s="345"/>
      <c r="AEL8" s="345"/>
      <c r="AEM8" s="345"/>
      <c r="AEN8" s="345"/>
      <c r="AEO8" s="345"/>
      <c r="AEP8" s="345"/>
      <c r="AEQ8" s="345"/>
      <c r="AER8" s="345"/>
      <c r="AES8" s="345"/>
      <c r="AET8" s="345"/>
      <c r="AEU8" s="345"/>
      <c r="AEV8" s="345"/>
      <c r="AEW8" s="345"/>
      <c r="AEX8" s="345"/>
      <c r="AEY8" s="345"/>
      <c r="AEZ8" s="345"/>
      <c r="AFA8" s="345"/>
      <c r="AFB8" s="345"/>
      <c r="AFC8" s="345"/>
      <c r="AFD8" s="345"/>
      <c r="AFE8" s="345"/>
      <c r="AFF8" s="345"/>
      <c r="AFG8" s="345"/>
      <c r="AFH8" s="345"/>
      <c r="AFI8" s="345"/>
      <c r="AFJ8" s="345"/>
      <c r="AFK8" s="345"/>
      <c r="AFL8" s="345"/>
      <c r="AFM8" s="345"/>
      <c r="AFN8" s="345"/>
      <c r="AFO8" s="345"/>
      <c r="AFP8" s="345"/>
      <c r="AFQ8" s="345"/>
      <c r="AFR8" s="345"/>
      <c r="AFS8" s="345"/>
      <c r="AFT8" s="345"/>
      <c r="AFU8" s="345"/>
      <c r="AFV8" s="345"/>
      <c r="AFW8" s="345"/>
      <c r="AFX8" s="345"/>
      <c r="AFY8" s="345"/>
      <c r="AFZ8" s="345"/>
      <c r="AGA8" s="345"/>
      <c r="AGB8" s="345"/>
      <c r="AGC8" s="345"/>
      <c r="AGD8" s="345"/>
      <c r="AGE8" s="345"/>
      <c r="AGF8" s="345"/>
      <c r="AGG8" s="345"/>
      <c r="AGH8" s="345"/>
      <c r="AGI8" s="345"/>
      <c r="AGJ8" s="345"/>
      <c r="AGK8" s="345"/>
      <c r="AGL8" s="345"/>
      <c r="AGM8" s="345"/>
      <c r="AGN8" s="345"/>
      <c r="AGO8" s="345"/>
      <c r="AGP8" s="345"/>
      <c r="AGQ8" s="345"/>
      <c r="AGR8" s="345"/>
      <c r="AGS8" s="345"/>
      <c r="AGT8" s="345"/>
      <c r="AGU8" s="345"/>
      <c r="AGV8" s="345"/>
      <c r="AGW8" s="345"/>
      <c r="AGX8" s="345"/>
      <c r="AGY8" s="345"/>
      <c r="AGZ8" s="345"/>
      <c r="AHA8" s="345"/>
      <c r="AHB8" s="345"/>
      <c r="AHC8" s="345"/>
      <c r="AHD8" s="345"/>
      <c r="AHE8" s="345"/>
      <c r="AHF8" s="345"/>
      <c r="AHG8" s="345"/>
      <c r="AHH8" s="345"/>
      <c r="AHI8" s="345"/>
      <c r="AHJ8" s="345"/>
      <c r="AHK8" s="345"/>
      <c r="AHL8" s="345"/>
      <c r="AHM8" s="345"/>
      <c r="AHN8" s="345"/>
      <c r="AHO8" s="345"/>
      <c r="AHP8" s="345"/>
      <c r="AHQ8" s="345"/>
      <c r="AHR8" s="345"/>
      <c r="AHS8" s="345"/>
      <c r="AHT8" s="345"/>
      <c r="AHU8" s="345"/>
      <c r="AHV8" s="345"/>
      <c r="AHW8" s="345"/>
      <c r="AHX8" s="345"/>
      <c r="AHY8" s="345"/>
      <c r="AHZ8" s="345"/>
      <c r="AIA8" s="345"/>
      <c r="AIB8" s="345"/>
      <c r="AIC8" s="345"/>
      <c r="AID8" s="345"/>
      <c r="AIE8" s="345"/>
      <c r="AIF8" s="345"/>
      <c r="AIG8" s="345"/>
      <c r="AIH8" s="345"/>
      <c r="AII8" s="345"/>
      <c r="AIJ8" s="345"/>
      <c r="AIK8" s="345"/>
      <c r="AIL8" s="345"/>
      <c r="AIM8" s="345"/>
      <c r="AIN8" s="345"/>
      <c r="AIO8" s="345"/>
      <c r="AIP8" s="345"/>
      <c r="AIQ8" s="345"/>
      <c r="AIR8" s="345"/>
      <c r="AIS8" s="345"/>
      <c r="AIT8" s="345"/>
      <c r="AIU8" s="345"/>
      <c r="AIV8" s="345"/>
      <c r="AIW8" s="345"/>
      <c r="AIX8" s="345"/>
      <c r="AIY8" s="345"/>
      <c r="AIZ8" s="345"/>
      <c r="AJA8" s="345"/>
      <c r="AJB8" s="345"/>
      <c r="AJC8" s="345"/>
      <c r="AJD8" s="345"/>
      <c r="AJE8" s="345"/>
      <c r="AJF8" s="345"/>
      <c r="AJG8" s="345"/>
      <c r="AJH8" s="345"/>
      <c r="AJI8" s="345"/>
      <c r="AJJ8" s="345"/>
      <c r="AJK8" s="345"/>
      <c r="AJL8" s="345"/>
      <c r="AJM8" s="345"/>
      <c r="AJN8" s="345"/>
      <c r="AJO8" s="345"/>
      <c r="AJP8" s="345"/>
      <c r="AJQ8" s="345"/>
      <c r="AJR8" s="345"/>
      <c r="AJS8" s="345"/>
      <c r="AJT8" s="345"/>
      <c r="AJU8" s="345"/>
      <c r="AJV8" s="345"/>
      <c r="AJW8" s="345"/>
      <c r="AJX8" s="345"/>
      <c r="AJY8" s="345"/>
      <c r="AJZ8" s="345"/>
      <c r="AKA8" s="345"/>
      <c r="AKB8" s="345"/>
      <c r="AKC8" s="345"/>
      <c r="AKD8" s="345"/>
      <c r="AKE8" s="345"/>
      <c r="AKF8" s="345"/>
      <c r="AKG8" s="345"/>
      <c r="AKH8" s="345"/>
      <c r="AKI8" s="345"/>
      <c r="AKJ8" s="345"/>
      <c r="AKK8" s="345"/>
      <c r="AKL8" s="345"/>
      <c r="AKM8" s="345"/>
      <c r="AKN8" s="345"/>
      <c r="AKO8" s="345"/>
      <c r="AKP8" s="345"/>
      <c r="AKQ8" s="345"/>
      <c r="AKR8" s="345"/>
      <c r="AKS8" s="345"/>
      <c r="AKT8" s="345"/>
      <c r="AKU8" s="345"/>
      <c r="AKV8" s="345"/>
      <c r="AKW8" s="345"/>
      <c r="AKX8" s="345"/>
      <c r="AKY8" s="345"/>
      <c r="AKZ8" s="345"/>
      <c r="ALA8" s="344"/>
    </row>
    <row r="9" spans="2:989 16369:16369" ht="8.1" customHeight="1" thickBot="1">
      <c r="B9" s="601"/>
      <c r="C9" s="580"/>
      <c r="D9" s="580"/>
      <c r="E9" s="580"/>
      <c r="F9" s="580"/>
      <c r="G9" s="580"/>
      <c r="H9" s="580"/>
      <c r="I9" s="598"/>
    </row>
    <row r="10" spans="2:989 16369:16369" s="348" customFormat="1" ht="20.100000000000001" customHeight="1" thickBot="1">
      <c r="B10" s="601"/>
      <c r="C10" s="384" t="s">
        <v>229</v>
      </c>
      <c r="D10" s="385" t="s">
        <v>136</v>
      </c>
      <c r="E10" s="362" t="s">
        <v>230</v>
      </c>
      <c r="F10" s="363">
        <v>1</v>
      </c>
      <c r="G10" s="363">
        <f t="shared" ref="G10:H10" si="0">F10+1</f>
        <v>2</v>
      </c>
      <c r="H10" s="364">
        <f t="shared" si="0"/>
        <v>3</v>
      </c>
      <c r="I10" s="598"/>
      <c r="J10" s="347"/>
      <c r="K10" s="347"/>
      <c r="L10" s="347"/>
      <c r="M10" s="347"/>
      <c r="N10" s="347"/>
      <c r="O10" s="347"/>
    </row>
    <row r="11" spans="2:989 16369:16369" ht="8.1" customHeight="1" thickBot="1">
      <c r="B11" s="601"/>
      <c r="C11" s="580"/>
      <c r="D11" s="580"/>
      <c r="E11" s="580"/>
      <c r="F11" s="580"/>
      <c r="G11" s="580"/>
      <c r="H11" s="580"/>
      <c r="I11" s="598"/>
    </row>
    <row r="12" spans="2:989 16369:16369" s="352" customFormat="1" ht="20.100000000000001" customHeight="1">
      <c r="B12" s="601"/>
      <c r="C12" s="610">
        <v>1</v>
      </c>
      <c r="D12" s="595" t="str">
        <f>ORÇ!D15</f>
        <v>ADMINISTRAÇÃO LOCAL</v>
      </c>
      <c r="E12" s="369">
        <f>ORÇ!M15</f>
        <v>4036.4700000000003</v>
      </c>
      <c r="F12" s="365">
        <f>F13*$E12</f>
        <v>1345.4886545100001</v>
      </c>
      <c r="G12" s="365">
        <f>G13*$E12</f>
        <v>1345.4886545100001</v>
      </c>
      <c r="H12" s="366">
        <f>H13*$E12</f>
        <v>1345.4886545100001</v>
      </c>
      <c r="I12" s="598"/>
      <c r="J12" s="347"/>
      <c r="K12" s="349" t="s">
        <v>231</v>
      </c>
      <c r="L12" s="350">
        <f t="shared" ref="L12:L25" si="1">SUM(F12:H12)</f>
        <v>4036.4659635300004</v>
      </c>
      <c r="M12" s="351">
        <f>L12-E12</f>
        <v>-4.0364699998463038E-3</v>
      </c>
      <c r="N12" s="347"/>
      <c r="O12" s="347"/>
    </row>
    <row r="13" spans="2:989 16369:16369" s="352" customFormat="1" ht="20.100000000000001" customHeight="1" thickBot="1">
      <c r="B13" s="601"/>
      <c r="C13" s="611"/>
      <c r="D13" s="596"/>
      <c r="E13" s="370">
        <f>E12/$E$26</f>
        <v>1.9055893291665623E-2</v>
      </c>
      <c r="F13" s="367">
        <v>0.33333299999999999</v>
      </c>
      <c r="G13" s="367">
        <v>0.33333299999999999</v>
      </c>
      <c r="H13" s="368">
        <v>0.33333299999999999</v>
      </c>
      <c r="I13" s="598"/>
      <c r="J13" s="347"/>
      <c r="K13" s="349" t="s">
        <v>209</v>
      </c>
      <c r="L13" s="353">
        <f t="shared" si="1"/>
        <v>0.99999899999999997</v>
      </c>
      <c r="M13" s="347"/>
      <c r="N13" s="347"/>
      <c r="O13" s="347"/>
    </row>
    <row r="14" spans="2:989 16369:16369" s="352" customFormat="1" ht="20.100000000000001" customHeight="1">
      <c r="B14" s="601"/>
      <c r="C14" s="610">
        <v>2</v>
      </c>
      <c r="D14" s="595" t="str">
        <f>ORÇ!D17</f>
        <v>INSTALAÇÃO DO CANTEIRO DE OBRAS</v>
      </c>
      <c r="E14" s="369">
        <f>ORÇ!M17</f>
        <v>15524.64</v>
      </c>
      <c r="F14" s="365">
        <f>F15*$E14</f>
        <v>10091.016</v>
      </c>
      <c r="G14" s="365">
        <f>G15*$E14</f>
        <v>5433.6239999999998</v>
      </c>
      <c r="H14" s="366">
        <f>H15*$E14</f>
        <v>0</v>
      </c>
      <c r="I14" s="598"/>
      <c r="J14" s="347"/>
      <c r="K14" s="349" t="s">
        <v>231</v>
      </c>
      <c r="L14" s="350">
        <f t="shared" si="1"/>
        <v>15524.64</v>
      </c>
      <c r="M14" s="351">
        <f>L14-E14</f>
        <v>0</v>
      </c>
      <c r="N14" s="347"/>
      <c r="O14" s="347"/>
    </row>
    <row r="15" spans="2:989 16369:16369" s="352" customFormat="1" ht="20.100000000000001" customHeight="1" thickBot="1">
      <c r="B15" s="601"/>
      <c r="C15" s="611"/>
      <c r="D15" s="596"/>
      <c r="E15" s="370">
        <f>E14/$E$26</f>
        <v>7.3290742463470254E-2</v>
      </c>
      <c r="F15" s="367">
        <v>0.65</v>
      </c>
      <c r="G15" s="367">
        <v>0.35</v>
      </c>
      <c r="H15" s="368"/>
      <c r="I15" s="598"/>
      <c r="J15" s="347"/>
      <c r="K15" s="349" t="s">
        <v>209</v>
      </c>
      <c r="L15" s="353">
        <f t="shared" si="1"/>
        <v>1</v>
      </c>
      <c r="M15" s="347"/>
      <c r="N15" s="347"/>
      <c r="O15" s="347"/>
    </row>
    <row r="16" spans="2:989 16369:16369" s="352" customFormat="1" ht="20.100000000000001" customHeight="1">
      <c r="B16" s="601"/>
      <c r="C16" s="610">
        <v>3</v>
      </c>
      <c r="D16" s="595" t="str">
        <f>ORÇ!D20</f>
        <v>GUARDA-CORPOS</v>
      </c>
      <c r="E16" s="369">
        <f>ORÇ!M20</f>
        <v>39635.888499999994</v>
      </c>
      <c r="F16" s="365">
        <f>F17*$E16</f>
        <v>19817.944249999997</v>
      </c>
      <c r="G16" s="365">
        <f>G17*$E16</f>
        <v>0</v>
      </c>
      <c r="H16" s="366">
        <f>H17*$E16</f>
        <v>19817.944249999997</v>
      </c>
      <c r="I16" s="598"/>
      <c r="J16" s="347"/>
      <c r="K16" s="349" t="s">
        <v>231</v>
      </c>
      <c r="L16" s="350">
        <f t="shared" si="1"/>
        <v>39635.888499999994</v>
      </c>
      <c r="M16" s="351">
        <f>L16-E16</f>
        <v>0</v>
      </c>
      <c r="N16" s="347"/>
      <c r="O16" s="347"/>
    </row>
    <row r="17" spans="2:15" s="352" customFormat="1" ht="20.100000000000001" customHeight="1" thickBot="1">
      <c r="B17" s="601"/>
      <c r="C17" s="611"/>
      <c r="D17" s="596"/>
      <c r="E17" s="370">
        <f>E16/$E$26</f>
        <v>0.1871182646659969</v>
      </c>
      <c r="F17" s="367">
        <v>0.5</v>
      </c>
      <c r="G17" s="367"/>
      <c r="H17" s="368">
        <v>0.5</v>
      </c>
      <c r="I17" s="598"/>
      <c r="J17" s="347"/>
      <c r="K17" s="349" t="s">
        <v>209</v>
      </c>
      <c r="L17" s="353">
        <f t="shared" si="1"/>
        <v>1</v>
      </c>
      <c r="M17" s="347"/>
      <c r="N17" s="347"/>
      <c r="O17" s="347"/>
    </row>
    <row r="18" spans="2:15" s="352" customFormat="1" ht="20.100000000000001" customHeight="1">
      <c r="B18" s="601"/>
      <c r="C18" s="610">
        <v>4</v>
      </c>
      <c r="D18" s="595" t="str">
        <f>ORÇ!D25</f>
        <v>RECUPERAÇÃO ESTRUTURAL</v>
      </c>
      <c r="E18" s="369">
        <f>ORÇ!M25</f>
        <v>24808.68</v>
      </c>
      <c r="F18" s="365">
        <f>F19*$E18</f>
        <v>17366.075999999997</v>
      </c>
      <c r="G18" s="365">
        <f t="shared" ref="G18" si="2">G19*$E18</f>
        <v>7442.6039999999994</v>
      </c>
      <c r="H18" s="366">
        <f t="shared" ref="H18" si="3">H19*$E18</f>
        <v>0</v>
      </c>
      <c r="I18" s="598"/>
      <c r="J18" s="347"/>
      <c r="K18" s="349" t="s">
        <v>231</v>
      </c>
      <c r="L18" s="350">
        <f t="shared" si="1"/>
        <v>24808.679999999997</v>
      </c>
      <c r="M18" s="351">
        <f>L18-E18</f>
        <v>0</v>
      </c>
      <c r="N18" s="347"/>
      <c r="O18" s="347"/>
    </row>
    <row r="19" spans="2:15" s="352" customFormat="1" ht="20.100000000000001" customHeight="1" thickBot="1">
      <c r="B19" s="601"/>
      <c r="C19" s="611"/>
      <c r="D19" s="596"/>
      <c r="E19" s="370">
        <f>E18/$E$26</f>
        <v>0.11712004766220958</v>
      </c>
      <c r="F19" s="367">
        <v>0.7</v>
      </c>
      <c r="G19" s="367">
        <v>0.3</v>
      </c>
      <c r="H19" s="368"/>
      <c r="I19" s="598"/>
      <c r="J19" s="347"/>
      <c r="K19" s="349" t="s">
        <v>209</v>
      </c>
      <c r="L19" s="353">
        <f t="shared" si="1"/>
        <v>1</v>
      </c>
      <c r="M19" s="347"/>
      <c r="N19" s="347"/>
      <c r="O19" s="347"/>
    </row>
    <row r="20" spans="2:15" s="352" customFormat="1" ht="20.100000000000001" customHeight="1">
      <c r="B20" s="601"/>
      <c r="C20" s="610">
        <v>5</v>
      </c>
      <c r="D20" s="595" t="str">
        <f>ORÇ!D29</f>
        <v xml:space="preserve">PISO </v>
      </c>
      <c r="E20" s="369">
        <f>ORÇ!M29</f>
        <v>29178.220199999996</v>
      </c>
      <c r="F20" s="365">
        <f>F21*$E20</f>
        <v>17506.932119999998</v>
      </c>
      <c r="G20" s="365">
        <f>G21*$E20</f>
        <v>4376.7330299999994</v>
      </c>
      <c r="H20" s="366">
        <f t="shared" ref="H20" si="4">H21*$E20</f>
        <v>7294.555049999999</v>
      </c>
      <c r="I20" s="598"/>
      <c r="J20" s="347"/>
      <c r="K20" s="349" t="s">
        <v>231</v>
      </c>
      <c r="L20" s="350">
        <f t="shared" si="1"/>
        <v>29178.220199999996</v>
      </c>
      <c r="M20" s="351">
        <f>L20-E20</f>
        <v>0</v>
      </c>
      <c r="N20" s="347"/>
      <c r="O20" s="347"/>
    </row>
    <row r="21" spans="2:15" s="352" customFormat="1" ht="20.100000000000001" customHeight="1" thickBot="1">
      <c r="B21" s="601"/>
      <c r="C21" s="611"/>
      <c r="D21" s="596"/>
      <c r="E21" s="370">
        <f>E20/$E$26</f>
        <v>0.13774834213357767</v>
      </c>
      <c r="F21" s="367">
        <v>0.6</v>
      </c>
      <c r="G21" s="367">
        <v>0.15</v>
      </c>
      <c r="H21" s="368">
        <v>0.25</v>
      </c>
      <c r="I21" s="598"/>
      <c r="J21" s="347"/>
      <c r="K21" s="349" t="s">
        <v>209</v>
      </c>
      <c r="L21" s="353">
        <f t="shared" si="1"/>
        <v>1</v>
      </c>
      <c r="M21" s="347"/>
      <c r="N21" s="347"/>
      <c r="O21" s="347"/>
    </row>
    <row r="22" spans="2:15" s="352" customFormat="1" ht="20.100000000000001" customHeight="1">
      <c r="B22" s="601"/>
      <c r="C22" s="610">
        <v>6</v>
      </c>
      <c r="D22" s="595" t="str">
        <f>ORÇ!D34</f>
        <v>PINTURA</v>
      </c>
      <c r="E22" s="369">
        <f>ORÇ!M34</f>
        <v>96824.3462</v>
      </c>
      <c r="F22" s="365"/>
      <c r="G22" s="365">
        <f t="shared" ref="G22:H22" si="5">G23*$E22</f>
        <v>48412.1731</v>
      </c>
      <c r="H22" s="366">
        <f t="shared" si="5"/>
        <v>48412.1731</v>
      </c>
      <c r="I22" s="598"/>
      <c r="J22" s="347"/>
      <c r="K22" s="349" t="s">
        <v>231</v>
      </c>
      <c r="L22" s="350">
        <f t="shared" si="1"/>
        <v>96824.3462</v>
      </c>
      <c r="M22" s="351">
        <f>L22-E22</f>
        <v>0</v>
      </c>
      <c r="N22" s="347"/>
      <c r="O22" s="347"/>
    </row>
    <row r="23" spans="2:15" s="352" customFormat="1" ht="20.100000000000001" customHeight="1" thickBot="1">
      <c r="B23" s="601"/>
      <c r="C23" s="611"/>
      <c r="D23" s="596"/>
      <c r="E23" s="370">
        <f>E22/$E$26</f>
        <v>0.45710098408324351</v>
      </c>
      <c r="F23" s="367"/>
      <c r="G23" s="367">
        <v>0.5</v>
      </c>
      <c r="H23" s="368">
        <v>0.5</v>
      </c>
      <c r="I23" s="598"/>
      <c r="J23" s="347"/>
      <c r="K23" s="349" t="s">
        <v>209</v>
      </c>
      <c r="L23" s="353">
        <f t="shared" si="1"/>
        <v>1</v>
      </c>
      <c r="M23" s="347"/>
      <c r="N23" s="347"/>
      <c r="O23" s="347"/>
    </row>
    <row r="24" spans="2:15" s="352" customFormat="1" ht="20.100000000000001" customHeight="1">
      <c r="B24" s="601"/>
      <c r="C24" s="610">
        <v>7</v>
      </c>
      <c r="D24" s="595" t="str">
        <f>ORÇ!D38</f>
        <v>SERVIÇOS COMPLEMENTARES</v>
      </c>
      <c r="E24" s="369">
        <f>ORÇ!M38</f>
        <v>1814.4148</v>
      </c>
      <c r="F24" s="365">
        <f t="shared" ref="F24:G24" si="6">F25*$E24</f>
        <v>181.44148000000001</v>
      </c>
      <c r="G24" s="365">
        <f t="shared" si="6"/>
        <v>181.44148000000001</v>
      </c>
      <c r="H24" s="366">
        <f>H25*$E24</f>
        <v>1451.5318400000001</v>
      </c>
      <c r="I24" s="598"/>
      <c r="J24" s="347"/>
      <c r="K24" s="349" t="s">
        <v>231</v>
      </c>
      <c r="L24" s="350">
        <f t="shared" si="1"/>
        <v>1814.4148</v>
      </c>
      <c r="M24" s="351">
        <f>L24-E24</f>
        <v>0</v>
      </c>
      <c r="N24" s="347"/>
      <c r="O24" s="347"/>
    </row>
    <row r="25" spans="2:15" s="352" customFormat="1" ht="20.100000000000001" customHeight="1" thickBot="1">
      <c r="B25" s="601"/>
      <c r="C25" s="611"/>
      <c r="D25" s="596"/>
      <c r="E25" s="370">
        <f>E24/$E$26</f>
        <v>8.5657256998364472E-3</v>
      </c>
      <c r="F25" s="367">
        <v>0.1</v>
      </c>
      <c r="G25" s="367">
        <v>0.1</v>
      </c>
      <c r="H25" s="368">
        <v>0.8</v>
      </c>
      <c r="I25" s="598"/>
      <c r="J25" s="347"/>
      <c r="K25" s="349" t="s">
        <v>209</v>
      </c>
      <c r="L25" s="353">
        <f t="shared" si="1"/>
        <v>1</v>
      </c>
      <c r="M25" s="347"/>
      <c r="N25" s="347"/>
      <c r="O25" s="347"/>
    </row>
    <row r="26" spans="2:15" s="352" customFormat="1" ht="20.100000000000001" customHeight="1">
      <c r="B26" s="601"/>
      <c r="C26" s="608" t="s">
        <v>232</v>
      </c>
      <c r="D26" s="609"/>
      <c r="E26" s="371">
        <f>SUMIF($K$12:$K$25,$K26,E$12:E$25)</f>
        <v>211822.65969999999</v>
      </c>
      <c r="F26" s="377">
        <f>SUMIF($K$12:$K$25,$K26,F$12:F$25)</f>
        <v>66308.898504509983</v>
      </c>
      <c r="G26" s="377">
        <f>SUMIF($K$12:$K$25,$K26,G$12:G$25)</f>
        <v>67192.064264509987</v>
      </c>
      <c r="H26" s="378">
        <f>SUMIF($K$12:$K$25,$K26,H$12:H$25)</f>
        <v>78321.692894509993</v>
      </c>
      <c r="I26" s="598"/>
      <c r="J26" s="347"/>
      <c r="K26" s="349" t="s">
        <v>231</v>
      </c>
      <c r="M26" s="347"/>
      <c r="N26" s="347"/>
      <c r="O26" s="347"/>
    </row>
    <row r="27" spans="2:15" s="352" customFormat="1" ht="20.100000000000001" customHeight="1" thickBot="1">
      <c r="B27" s="601"/>
      <c r="C27" s="593" t="s">
        <v>233</v>
      </c>
      <c r="D27" s="594"/>
      <c r="E27" s="372">
        <f>SUMIF($K$12:$K$25,$K27,E$12:E$25)</f>
        <v>1</v>
      </c>
      <c r="F27" s="373">
        <f>F26/$E$26</f>
        <v>0.31303968422652179</v>
      </c>
      <c r="G27" s="373">
        <f>G26/$E$26</f>
        <v>0.31720904817111023</v>
      </c>
      <c r="H27" s="374">
        <f>H26/$E$26</f>
        <v>0.36975124854647456</v>
      </c>
      <c r="I27" s="598"/>
      <c r="J27" s="347"/>
      <c r="K27" s="349" t="s">
        <v>209</v>
      </c>
      <c r="M27" s="347"/>
      <c r="N27" s="347"/>
      <c r="O27" s="347"/>
    </row>
    <row r="28" spans="2:15" s="352" customFormat="1" ht="20.100000000000001" customHeight="1">
      <c r="B28" s="601"/>
      <c r="C28" s="608" t="s">
        <v>234</v>
      </c>
      <c r="D28" s="609"/>
      <c r="E28" s="382"/>
      <c r="F28" s="379">
        <f>F26</f>
        <v>66308.898504509983</v>
      </c>
      <c r="G28" s="379">
        <f t="shared" ref="G28:H28" si="7">F28+G26</f>
        <v>133500.96276901997</v>
      </c>
      <c r="H28" s="380">
        <f t="shared" si="7"/>
        <v>211822.65566352996</v>
      </c>
      <c r="I28" s="598"/>
      <c r="J28" s="347"/>
      <c r="K28" s="347"/>
      <c r="L28" s="347"/>
      <c r="M28" s="347"/>
      <c r="N28" s="347"/>
      <c r="O28" s="347" t="s">
        <v>104</v>
      </c>
    </row>
    <row r="29" spans="2:15" s="352" customFormat="1" ht="20.100000000000001" customHeight="1" thickBot="1">
      <c r="B29" s="601"/>
      <c r="C29" s="593" t="s">
        <v>235</v>
      </c>
      <c r="D29" s="594"/>
      <c r="E29" s="383"/>
      <c r="F29" s="375">
        <f>F27</f>
        <v>0.31303968422652179</v>
      </c>
      <c r="G29" s="375">
        <f>G27+F29</f>
        <v>0.63024873239763202</v>
      </c>
      <c r="H29" s="376">
        <f>H27+G29</f>
        <v>0.99999998094410658</v>
      </c>
      <c r="I29" s="598"/>
      <c r="J29" s="347"/>
      <c r="K29" s="347"/>
      <c r="L29" s="347"/>
      <c r="M29" s="347"/>
      <c r="N29" s="347"/>
      <c r="O29" s="347"/>
    </row>
    <row r="30" spans="2:15" ht="8.1" customHeight="1" thickBot="1">
      <c r="B30" s="601"/>
      <c r="C30" s="381"/>
      <c r="D30" s="381"/>
      <c r="E30" s="381"/>
      <c r="F30" s="381"/>
      <c r="G30" s="381"/>
      <c r="H30" s="381"/>
      <c r="I30" s="598"/>
    </row>
    <row r="31" spans="2:15" s="352" customFormat="1" ht="20.100000000000001" customHeight="1">
      <c r="B31" s="601"/>
      <c r="C31" s="584"/>
      <c r="D31" s="585"/>
      <c r="E31" s="585"/>
      <c r="F31" s="585"/>
      <c r="G31" s="585"/>
      <c r="H31" s="586"/>
      <c r="I31" s="598"/>
      <c r="J31" s="347"/>
      <c r="K31" s="347"/>
      <c r="L31" s="347"/>
      <c r="M31" s="347"/>
      <c r="N31" s="347"/>
      <c r="O31" s="347"/>
    </row>
    <row r="32" spans="2:15" s="352" customFormat="1" ht="20.100000000000001" customHeight="1">
      <c r="B32" s="601"/>
      <c r="C32" s="587" t="s">
        <v>33</v>
      </c>
      <c r="D32" s="588"/>
      <c r="E32" s="588"/>
      <c r="F32" s="588"/>
      <c r="G32" s="588"/>
      <c r="H32" s="589"/>
      <c r="I32" s="598"/>
      <c r="J32" s="347"/>
      <c r="K32" s="347"/>
      <c r="L32" s="347"/>
      <c r="M32" s="347"/>
      <c r="N32" s="347"/>
      <c r="O32" s="347"/>
    </row>
    <row r="33" spans="2:15" s="352" customFormat="1" ht="12" customHeight="1">
      <c r="B33" s="601"/>
      <c r="C33" s="590" t="s">
        <v>196</v>
      </c>
      <c r="D33" s="591"/>
      <c r="E33" s="591"/>
      <c r="F33" s="591"/>
      <c r="G33" s="591"/>
      <c r="H33" s="592"/>
      <c r="I33" s="598"/>
      <c r="J33" s="347"/>
      <c r="K33" s="347"/>
      <c r="L33" s="347"/>
      <c r="M33" s="347"/>
      <c r="N33" s="347"/>
      <c r="O33" s="347"/>
    </row>
    <row r="34" spans="2:15" s="352" customFormat="1" ht="12" customHeight="1">
      <c r="B34" s="601"/>
      <c r="C34" s="574" t="s">
        <v>197</v>
      </c>
      <c r="D34" s="575"/>
      <c r="E34" s="575"/>
      <c r="F34" s="575"/>
      <c r="G34" s="575"/>
      <c r="H34" s="576"/>
      <c r="I34" s="598"/>
      <c r="J34" s="347"/>
      <c r="K34" s="347"/>
      <c r="L34" s="347"/>
      <c r="M34" s="347"/>
      <c r="N34" s="347"/>
      <c r="O34" s="347"/>
    </row>
    <row r="35" spans="2:15" s="352" customFormat="1" ht="12" customHeight="1">
      <c r="B35" s="601"/>
      <c r="C35" s="574" t="s">
        <v>32</v>
      </c>
      <c r="D35" s="575"/>
      <c r="E35" s="575"/>
      <c r="F35" s="575"/>
      <c r="G35" s="575"/>
      <c r="H35" s="576"/>
      <c r="I35" s="598"/>
      <c r="J35" s="347"/>
      <c r="K35" s="347"/>
      <c r="L35" s="347"/>
      <c r="M35" s="347"/>
      <c r="N35" s="347"/>
      <c r="O35" s="347"/>
    </row>
    <row r="36" spans="2:15" s="352" customFormat="1" ht="20.100000000000001" customHeight="1" thickBot="1">
      <c r="B36" s="601"/>
      <c r="C36" s="577"/>
      <c r="D36" s="578"/>
      <c r="E36" s="578"/>
      <c r="F36" s="578"/>
      <c r="G36" s="578"/>
      <c r="H36" s="579"/>
      <c r="I36" s="598"/>
      <c r="J36" s="347"/>
      <c r="K36" s="347"/>
      <c r="L36" s="347"/>
      <c r="M36" s="347"/>
      <c r="N36" s="347"/>
      <c r="O36" s="347"/>
    </row>
    <row r="37" spans="2:15" ht="8.1" customHeight="1" thickBot="1">
      <c r="B37" s="602"/>
      <c r="C37" s="256"/>
      <c r="D37" s="256"/>
      <c r="E37" s="256"/>
      <c r="F37" s="256"/>
      <c r="G37" s="256"/>
      <c r="H37" s="256"/>
      <c r="I37" s="599"/>
    </row>
  </sheetData>
  <mergeCells count="36">
    <mergeCell ref="C3:H3"/>
    <mergeCell ref="C12:C13"/>
    <mergeCell ref="D12:D13"/>
    <mergeCell ref="C14:C15"/>
    <mergeCell ref="D14:D15"/>
    <mergeCell ref="G5:H5"/>
    <mergeCell ref="D4:E4"/>
    <mergeCell ref="D5:E5"/>
    <mergeCell ref="I2:I37"/>
    <mergeCell ref="B2:B37"/>
    <mergeCell ref="C6:H6"/>
    <mergeCell ref="G4:H4"/>
    <mergeCell ref="C26:D26"/>
    <mergeCell ref="C27:D27"/>
    <mergeCell ref="C28:D28"/>
    <mergeCell ref="C22:C23"/>
    <mergeCell ref="D22:D23"/>
    <mergeCell ref="C24:C25"/>
    <mergeCell ref="D24:D25"/>
    <mergeCell ref="C16:C17"/>
    <mergeCell ref="D16:D17"/>
    <mergeCell ref="C18:C19"/>
    <mergeCell ref="D18:D19"/>
    <mergeCell ref="C20:C21"/>
    <mergeCell ref="C35:H35"/>
    <mergeCell ref="C36:H36"/>
    <mergeCell ref="C7:H7"/>
    <mergeCell ref="C8:H8"/>
    <mergeCell ref="C9:H9"/>
    <mergeCell ref="C11:H11"/>
    <mergeCell ref="C31:H31"/>
    <mergeCell ref="C32:H32"/>
    <mergeCell ref="C33:H33"/>
    <mergeCell ref="C34:H34"/>
    <mergeCell ref="C29:D29"/>
    <mergeCell ref="D20:D21"/>
  </mergeCells>
  <dataValidations disablePrompts="1" count="1">
    <dataValidation type="list" errorStyle="warning" allowBlank="1" showInputMessage="1" showErrorMessage="1" error="Selecionar Referencial compatível" sqref="XEO3:XFD6 XEO8:XFD8">
      <formula1>DADOS</formula1>
    </dataValidation>
  </dataValidations>
  <pageMargins left="0.51181102362204722" right="0.51181102362204722" top="0.78740157480314965" bottom="0.78740157480314965" header="0.31496062992125984" footer="0.31496062992125984"/>
  <pageSetup paperSize="9" scale="86" orientation="portrait" r:id="rId1"/>
  <headerFooter scaleWithDoc="0" alignWithMargins="0">
    <oddFooter>&amp;C&amp;"Arial,Negrito"&amp;9PREFEITURA MUNICIPAL DE BAIXO GUANDU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T74"/>
  <sheetViews>
    <sheetView showGridLines="0" view="pageBreakPreview" topLeftCell="A13" zoomScaleNormal="85" zoomScaleSheetLayoutView="100" workbookViewId="0">
      <selection activeCell="O13" sqref="O1:T1048576"/>
    </sheetView>
  </sheetViews>
  <sheetFormatPr defaultRowHeight="15"/>
  <cols>
    <col min="1" max="1" width="3.7109375" style="103" customWidth="1"/>
    <col min="2" max="2" width="1.7109375" customWidth="1"/>
    <col min="3" max="3" width="7.85546875" style="62" customWidth="1"/>
    <col min="4" max="4" width="9.42578125" bestFit="1" customWidth="1"/>
    <col min="5" max="6" width="8.140625" customWidth="1"/>
    <col min="7" max="7" width="30.28515625" customWidth="1"/>
    <col min="8" max="8" width="18.42578125" customWidth="1"/>
    <col min="9" max="9" width="8.42578125" style="68" customWidth="1"/>
    <col min="11" max="12" width="13.5703125" customWidth="1"/>
    <col min="13" max="13" width="19.140625" style="68" bestFit="1" customWidth="1"/>
    <col min="14" max="14" width="1.7109375" customWidth="1"/>
    <col min="15" max="15" width="9.140625" style="16"/>
    <col min="20" max="20" width="14.28515625" style="430" bestFit="1" customWidth="1"/>
  </cols>
  <sheetData>
    <row r="1" spans="1:20" ht="15.75" thickBot="1">
      <c r="A1" s="100"/>
      <c r="B1" s="16"/>
      <c r="C1" s="63"/>
      <c r="D1" s="16"/>
      <c r="E1" s="16"/>
      <c r="F1" s="16"/>
      <c r="G1" s="16"/>
      <c r="H1" s="16"/>
      <c r="I1" s="90"/>
      <c r="J1" s="16"/>
      <c r="K1" s="16"/>
      <c r="L1" s="16"/>
      <c r="M1" s="90"/>
      <c r="N1" s="16"/>
    </row>
    <row r="2" spans="1:20" ht="8.1" customHeight="1" thickBot="1">
      <c r="A2" s="100"/>
      <c r="B2" s="249"/>
      <c r="C2" s="14"/>
      <c r="D2" s="14"/>
      <c r="E2" s="14"/>
      <c r="F2" s="14"/>
      <c r="G2" s="14"/>
      <c r="H2" s="14"/>
      <c r="I2" s="33"/>
      <c r="J2" s="14"/>
      <c r="K2" s="14"/>
      <c r="L2" s="14"/>
      <c r="M2" s="33"/>
      <c r="N2" s="250"/>
    </row>
    <row r="3" spans="1:20" ht="15" customHeight="1">
      <c r="A3" s="100"/>
      <c r="B3" s="96"/>
      <c r="C3" s="464"/>
      <c r="D3" s="465"/>
      <c r="E3" s="465"/>
      <c r="F3" s="465"/>
      <c r="G3" s="465"/>
      <c r="H3" s="465"/>
      <c r="I3" s="465"/>
      <c r="J3" s="465"/>
      <c r="K3" s="465"/>
      <c r="L3" s="465"/>
      <c r="M3" s="466"/>
      <c r="N3" s="251"/>
    </row>
    <row r="4" spans="1:20" ht="15" customHeight="1">
      <c r="A4" s="100"/>
      <c r="B4" s="96"/>
      <c r="C4" s="467"/>
      <c r="D4" s="468"/>
      <c r="E4" s="468"/>
      <c r="F4" s="468"/>
      <c r="G4" s="468"/>
      <c r="H4" s="468"/>
      <c r="I4" s="468"/>
      <c r="J4" s="468"/>
      <c r="K4" s="468"/>
      <c r="L4" s="468"/>
      <c r="M4" s="469"/>
      <c r="N4" s="251"/>
    </row>
    <row r="5" spans="1:20" ht="15" customHeight="1">
      <c r="A5" s="100"/>
      <c r="B5" s="96"/>
      <c r="C5" s="467"/>
      <c r="D5" s="468"/>
      <c r="E5" s="468"/>
      <c r="F5" s="468"/>
      <c r="G5" s="468"/>
      <c r="H5" s="468"/>
      <c r="I5" s="468"/>
      <c r="J5" s="468"/>
      <c r="K5" s="468"/>
      <c r="L5" s="468"/>
      <c r="M5" s="469"/>
      <c r="N5" s="251"/>
    </row>
    <row r="6" spans="1:20" ht="15" customHeight="1">
      <c r="A6" s="100"/>
      <c r="B6" s="96"/>
      <c r="C6" s="467"/>
      <c r="D6" s="468"/>
      <c r="E6" s="468"/>
      <c r="F6" s="468"/>
      <c r="G6" s="468"/>
      <c r="H6" s="468"/>
      <c r="I6" s="468"/>
      <c r="J6" s="468"/>
      <c r="K6" s="468"/>
      <c r="L6" s="468"/>
      <c r="M6" s="469"/>
      <c r="N6" s="251"/>
    </row>
    <row r="7" spans="1:20" ht="15.75" customHeight="1" thickBot="1">
      <c r="A7" s="100"/>
      <c r="B7" s="96"/>
      <c r="C7" s="470"/>
      <c r="D7" s="471"/>
      <c r="E7" s="471"/>
      <c r="F7" s="471"/>
      <c r="G7" s="471"/>
      <c r="H7" s="471"/>
      <c r="I7" s="471"/>
      <c r="J7" s="471"/>
      <c r="K7" s="471"/>
      <c r="L7" s="471"/>
      <c r="M7" s="472"/>
      <c r="N7" s="251"/>
    </row>
    <row r="8" spans="1:20" ht="21" customHeight="1">
      <c r="A8" s="100"/>
      <c r="B8" s="96"/>
      <c r="C8" s="483" t="s">
        <v>190</v>
      </c>
      <c r="D8" s="484"/>
      <c r="E8" s="331" t="s">
        <v>19</v>
      </c>
      <c r="F8" s="36"/>
      <c r="H8" s="333" t="s">
        <v>193</v>
      </c>
      <c r="I8" s="493" t="s">
        <v>195</v>
      </c>
      <c r="J8" s="493"/>
      <c r="K8" s="493"/>
      <c r="L8" s="493"/>
      <c r="M8" s="335" t="s">
        <v>226</v>
      </c>
      <c r="N8" s="251"/>
    </row>
    <row r="9" spans="1:20" ht="16.5" customHeight="1" thickBot="1">
      <c r="A9" s="100"/>
      <c r="B9" s="96"/>
      <c r="C9" s="485" t="s">
        <v>191</v>
      </c>
      <c r="D9" s="486"/>
      <c r="E9" s="487">
        <f>M14</f>
        <v>211822.65969999999</v>
      </c>
      <c r="F9" s="488"/>
      <c r="G9" s="489"/>
      <c r="H9" s="334" t="s">
        <v>192</v>
      </c>
      <c r="I9" s="494">
        <v>45170</v>
      </c>
      <c r="J9" s="494"/>
      <c r="K9" s="494"/>
      <c r="L9" s="494"/>
      <c r="M9" s="340">
        <f>BDI</f>
        <v>0.2296</v>
      </c>
      <c r="N9" s="251"/>
    </row>
    <row r="10" spans="1:20" ht="27.75" customHeight="1" thickBot="1">
      <c r="A10" s="100"/>
      <c r="B10" s="96"/>
      <c r="C10" s="480" t="s">
        <v>194</v>
      </c>
      <c r="D10" s="481"/>
      <c r="E10" s="481"/>
      <c r="F10" s="481"/>
      <c r="G10" s="481"/>
      <c r="H10" s="481"/>
      <c r="I10" s="481"/>
      <c r="J10" s="481"/>
      <c r="K10" s="481"/>
      <c r="L10" s="481"/>
      <c r="M10" s="482"/>
      <c r="N10" s="251"/>
    </row>
    <row r="11" spans="1:20" ht="11.1" customHeight="1" thickBot="1">
      <c r="A11" s="100"/>
      <c r="B11" s="96"/>
      <c r="C11" s="22"/>
      <c r="D11" s="22"/>
      <c r="E11" s="22"/>
      <c r="F11" s="22"/>
      <c r="G11" s="22"/>
      <c r="H11" s="22"/>
      <c r="I11" s="39"/>
      <c r="J11" s="22"/>
      <c r="K11" s="22"/>
      <c r="L11" s="22"/>
      <c r="M11" s="39"/>
      <c r="N11" s="251"/>
    </row>
    <row r="12" spans="1:20" s="99" customFormat="1" ht="24" customHeight="1" thickBot="1">
      <c r="A12" s="101"/>
      <c r="B12" s="98"/>
      <c r="C12" s="473" t="s">
        <v>41</v>
      </c>
      <c r="D12" s="474"/>
      <c r="E12" s="474"/>
      <c r="F12" s="474"/>
      <c r="G12" s="475"/>
      <c r="H12" s="475"/>
      <c r="I12" s="475"/>
      <c r="J12" s="475"/>
      <c r="K12" s="475"/>
      <c r="L12" s="476"/>
      <c r="M12" s="477"/>
      <c r="N12" s="252"/>
      <c r="O12" s="97"/>
      <c r="T12" s="431"/>
    </row>
    <row r="13" spans="1:20" ht="33.75" customHeight="1">
      <c r="A13" s="100"/>
      <c r="B13" s="96"/>
      <c r="C13" s="2" t="s">
        <v>0</v>
      </c>
      <c r="D13" s="59" t="s">
        <v>42</v>
      </c>
      <c r="E13" s="59" t="s">
        <v>43</v>
      </c>
      <c r="F13" s="490" t="s">
        <v>1</v>
      </c>
      <c r="G13" s="491"/>
      <c r="H13" s="492"/>
      <c r="I13" s="3" t="s">
        <v>2</v>
      </c>
      <c r="J13" s="3" t="s">
        <v>3</v>
      </c>
      <c r="K13" s="4" t="s">
        <v>4</v>
      </c>
      <c r="L13" s="4" t="s">
        <v>225</v>
      </c>
      <c r="M13" s="5" t="s">
        <v>5</v>
      </c>
      <c r="N13" s="251"/>
    </row>
    <row r="14" spans="1:20" s="35" customFormat="1" ht="31.5" customHeight="1" thickBot="1">
      <c r="A14" s="102"/>
      <c r="B14" s="96"/>
      <c r="C14" s="478" t="s">
        <v>6</v>
      </c>
      <c r="D14" s="479"/>
      <c r="E14" s="479"/>
      <c r="F14" s="479"/>
      <c r="G14" s="479"/>
      <c r="H14" s="479"/>
      <c r="I14" s="479"/>
      <c r="J14" s="479"/>
      <c r="K14" s="479"/>
      <c r="L14" s="280"/>
      <c r="M14" s="336">
        <f>SUM(M15+M17+M20+M25+M29+M34+M38)</f>
        <v>211822.65969999999</v>
      </c>
      <c r="N14" s="253"/>
      <c r="O14" s="36"/>
      <c r="T14" s="430"/>
    </row>
    <row r="15" spans="1:20" s="35" customFormat="1" ht="18" customHeight="1">
      <c r="A15" s="102"/>
      <c r="B15" s="96"/>
      <c r="C15" s="87">
        <v>1</v>
      </c>
      <c r="D15" s="447" t="s">
        <v>181</v>
      </c>
      <c r="E15" s="447"/>
      <c r="F15" s="447"/>
      <c r="G15" s="447"/>
      <c r="H15" s="332"/>
      <c r="I15" s="92"/>
      <c r="J15" s="88"/>
      <c r="K15" s="88"/>
      <c r="L15" s="88"/>
      <c r="M15" s="337">
        <f>SUM(M16:M16)</f>
        <v>4036.4700000000003</v>
      </c>
      <c r="N15" s="251"/>
      <c r="O15" s="36"/>
      <c r="T15" s="430"/>
    </row>
    <row r="16" spans="1:20" ht="62.25" customHeight="1" thickBot="1">
      <c r="A16" s="100"/>
      <c r="B16" s="96"/>
      <c r="C16" s="232" t="s">
        <v>51</v>
      </c>
      <c r="D16" s="414" t="s">
        <v>45</v>
      </c>
      <c r="E16" s="415" t="s">
        <v>179</v>
      </c>
      <c r="F16" s="443" t="s">
        <v>180</v>
      </c>
      <c r="G16" s="444"/>
      <c r="H16" s="445"/>
      <c r="I16" s="24" t="s">
        <v>22</v>
      </c>
      <c r="J16" s="25">
        <v>3</v>
      </c>
      <c r="K16" s="6">
        <v>1094.25</v>
      </c>
      <c r="L16" s="6">
        <f>IFERROR(ROUND(K16*(1+$M$9),2),"")</f>
        <v>1345.49</v>
      </c>
      <c r="M16" s="26">
        <f>J16*L16</f>
        <v>4036.4700000000003</v>
      </c>
      <c r="N16" s="251"/>
    </row>
    <row r="17" spans="1:20" s="35" customFormat="1" ht="18" customHeight="1">
      <c r="A17" s="102"/>
      <c r="B17" s="96"/>
      <c r="C17" s="87">
        <v>2</v>
      </c>
      <c r="D17" s="447" t="s">
        <v>21</v>
      </c>
      <c r="E17" s="447"/>
      <c r="F17" s="447"/>
      <c r="G17" s="447"/>
      <c r="H17" s="332"/>
      <c r="I17" s="92"/>
      <c r="J17" s="88"/>
      <c r="K17" s="88"/>
      <c r="L17" s="88"/>
      <c r="M17" s="337">
        <f>SUM(M18:M19)</f>
        <v>15524.64</v>
      </c>
      <c r="N17" s="251"/>
      <c r="O17" s="36"/>
      <c r="T17" s="430"/>
    </row>
    <row r="18" spans="1:20" ht="21" customHeight="1">
      <c r="A18" s="100"/>
      <c r="B18" s="96"/>
      <c r="C18" s="416" t="s">
        <v>8</v>
      </c>
      <c r="D18" s="410" t="s">
        <v>45</v>
      </c>
      <c r="E18" s="410" t="s">
        <v>50</v>
      </c>
      <c r="F18" s="440" t="s">
        <v>49</v>
      </c>
      <c r="G18" s="441"/>
      <c r="H18" s="442"/>
      <c r="I18" s="411" t="s">
        <v>7</v>
      </c>
      <c r="J18" s="412">
        <f>'MC '!I19</f>
        <v>8</v>
      </c>
      <c r="K18" s="413">
        <v>336.35</v>
      </c>
      <c r="L18" s="417">
        <f>IFERROR(ROUND(K18*(1+$M$9),2),"")</f>
        <v>413.58</v>
      </c>
      <c r="M18" s="418">
        <f>J18*L18</f>
        <v>3308.64</v>
      </c>
      <c r="N18" s="251"/>
    </row>
    <row r="19" spans="1:20" ht="45.75" customHeight="1" thickBot="1">
      <c r="A19" s="100"/>
      <c r="B19" s="96"/>
      <c r="C19" s="94" t="s">
        <v>20</v>
      </c>
      <c r="D19" s="69" t="s">
        <v>45</v>
      </c>
      <c r="E19" s="69" t="s">
        <v>64</v>
      </c>
      <c r="F19" s="443" t="s">
        <v>63</v>
      </c>
      <c r="G19" s="444"/>
      <c r="H19" s="445"/>
      <c r="I19" s="24" t="s">
        <v>7</v>
      </c>
      <c r="J19" s="25">
        <f>'MC '!I22</f>
        <v>480</v>
      </c>
      <c r="K19" s="6">
        <v>20.7</v>
      </c>
      <c r="L19" s="6">
        <f>IFERROR(ROUND(K19*(1+$M$9),2),"")</f>
        <v>25.45</v>
      </c>
      <c r="M19" s="26">
        <f>J19*L19</f>
        <v>12216</v>
      </c>
      <c r="N19" s="251"/>
    </row>
    <row r="20" spans="1:20" s="35" customFormat="1" ht="18" customHeight="1">
      <c r="A20" s="102"/>
      <c r="B20" s="96"/>
      <c r="C20" s="87">
        <v>3</v>
      </c>
      <c r="D20" s="447" t="s">
        <v>48</v>
      </c>
      <c r="E20" s="447"/>
      <c r="F20" s="447"/>
      <c r="G20" s="447"/>
      <c r="H20" s="332"/>
      <c r="I20" s="92"/>
      <c r="J20" s="88"/>
      <c r="K20" s="88"/>
      <c r="L20" s="88"/>
      <c r="M20" s="337">
        <f>SUM(M21:M24)</f>
        <v>39635.888499999994</v>
      </c>
      <c r="N20" s="251"/>
      <c r="O20" s="36"/>
      <c r="T20" s="430"/>
    </row>
    <row r="21" spans="1:20" ht="30" customHeight="1">
      <c r="A21" s="100"/>
      <c r="B21" s="96"/>
      <c r="C21" s="95" t="s">
        <v>11</v>
      </c>
      <c r="D21" s="60" t="s">
        <v>45</v>
      </c>
      <c r="E21" s="60" t="s">
        <v>66</v>
      </c>
      <c r="F21" s="440" t="s">
        <v>67</v>
      </c>
      <c r="G21" s="441"/>
      <c r="H21" s="442"/>
      <c r="I21" s="23" t="s">
        <v>7</v>
      </c>
      <c r="J21" s="28">
        <f>'MC '!I26</f>
        <v>9.7199999999999989</v>
      </c>
      <c r="K21" s="31">
        <v>16.88</v>
      </c>
      <c r="L21" s="417">
        <f>IFERROR(ROUND(K21*(1+$M$9),2),"")</f>
        <v>20.76</v>
      </c>
      <c r="M21" s="32">
        <f>J21*L21</f>
        <v>201.78719999999998</v>
      </c>
      <c r="N21" s="251"/>
    </row>
    <row r="22" spans="1:20" ht="41.25" customHeight="1">
      <c r="A22" s="100"/>
      <c r="B22" s="96"/>
      <c r="C22" s="65" t="s">
        <v>52</v>
      </c>
      <c r="D22" s="60" t="s">
        <v>45</v>
      </c>
      <c r="E22" s="60" t="s">
        <v>59</v>
      </c>
      <c r="F22" s="440" t="s">
        <v>58</v>
      </c>
      <c r="G22" s="441"/>
      <c r="H22" s="442"/>
      <c r="I22" s="23" t="s">
        <v>7</v>
      </c>
      <c r="J22" s="28">
        <f>'MC '!I32</f>
        <v>408.76799999999997</v>
      </c>
      <c r="K22" s="29">
        <v>25.32</v>
      </c>
      <c r="L22" s="31">
        <f>IFERROR(ROUND(K22*(1+$M$9),2),"")</f>
        <v>31.13</v>
      </c>
      <c r="M22" s="32">
        <f>408.77*31.13</f>
        <v>12725.0101</v>
      </c>
      <c r="N22" s="251"/>
      <c r="O22" s="36"/>
    </row>
    <row r="23" spans="1:20" ht="51" customHeight="1">
      <c r="A23" s="100"/>
      <c r="B23" s="96"/>
      <c r="C23" s="65" t="s">
        <v>53</v>
      </c>
      <c r="D23" s="60" t="s">
        <v>45</v>
      </c>
      <c r="E23" s="60" t="s">
        <v>69</v>
      </c>
      <c r="F23" s="440" t="s">
        <v>70</v>
      </c>
      <c r="G23" s="441"/>
      <c r="H23" s="442"/>
      <c r="I23" s="23" t="s">
        <v>7</v>
      </c>
      <c r="J23" s="28">
        <f>'MC '!I46</f>
        <v>408.76799999999997</v>
      </c>
      <c r="K23" s="29">
        <v>45.67</v>
      </c>
      <c r="L23" s="31">
        <f>IFERROR(ROUND(K23*(1+$M$9),2),"")</f>
        <v>56.16</v>
      </c>
      <c r="M23" s="30">
        <f>408.77*56.16</f>
        <v>22956.523199999996</v>
      </c>
      <c r="N23" s="251"/>
      <c r="O23" s="36"/>
    </row>
    <row r="24" spans="1:20" ht="30" customHeight="1" thickBot="1">
      <c r="A24" s="100"/>
      <c r="B24" s="96"/>
      <c r="C24" s="232" t="s">
        <v>84</v>
      </c>
      <c r="D24" s="233" t="s">
        <v>243</v>
      </c>
      <c r="E24" s="233" t="s">
        <v>242</v>
      </c>
      <c r="F24" s="443" t="str">
        <f>'COMP. 1'!D15</f>
        <v>Guarda corpo de tubo de ferro galvanizado, diâm. 2", h=1.2 m, tela de arame ondulada inclusive pintura a óleo ou esmalte</v>
      </c>
      <c r="G24" s="444"/>
      <c r="H24" s="445"/>
      <c r="I24" s="235" t="s">
        <v>9</v>
      </c>
      <c r="J24" s="236">
        <f>'MC '!I60</f>
        <v>8.1</v>
      </c>
      <c r="K24" s="237">
        <v>376.77</v>
      </c>
      <c r="L24" s="419">
        <f>IFERROR(ROUND(K24*(1+$M$9),2),"")</f>
        <v>463.28</v>
      </c>
      <c r="M24" s="238">
        <f>J24*L24</f>
        <v>3752.5679999999998</v>
      </c>
      <c r="N24" s="251"/>
    </row>
    <row r="25" spans="1:20" s="35" customFormat="1" ht="18" customHeight="1">
      <c r="A25" s="102"/>
      <c r="B25" s="96"/>
      <c r="C25" s="87">
        <v>4</v>
      </c>
      <c r="D25" s="447" t="s">
        <v>77</v>
      </c>
      <c r="E25" s="447"/>
      <c r="F25" s="447"/>
      <c r="G25" s="447"/>
      <c r="H25" s="332"/>
      <c r="I25" s="92"/>
      <c r="J25" s="88"/>
      <c r="K25" s="88"/>
      <c r="L25" s="88"/>
      <c r="M25" s="337">
        <f>SUM(M26:M28)</f>
        <v>24808.68</v>
      </c>
      <c r="N25" s="251"/>
      <c r="O25" s="36"/>
      <c r="T25" s="430"/>
    </row>
    <row r="26" spans="1:20" ht="35.25" customHeight="1">
      <c r="A26" s="100"/>
      <c r="B26" s="96"/>
      <c r="C26" s="65" t="s">
        <v>13</v>
      </c>
      <c r="D26" s="60" t="s">
        <v>45</v>
      </c>
      <c r="E26" s="60" t="s">
        <v>71</v>
      </c>
      <c r="F26" s="440" t="s">
        <v>72</v>
      </c>
      <c r="G26" s="441"/>
      <c r="H26" s="442"/>
      <c r="I26" s="23" t="s">
        <v>7</v>
      </c>
      <c r="J26" s="28">
        <f>'MC '!I67</f>
        <v>34.200000000000003</v>
      </c>
      <c r="K26" s="31">
        <v>142.38</v>
      </c>
      <c r="L26" s="417">
        <f>IFERROR(ROUND(K26*(1+$M$9),2),"")</f>
        <v>175.07</v>
      </c>
      <c r="M26" s="32">
        <f>J26*L26</f>
        <v>5987.3940000000002</v>
      </c>
      <c r="N26" s="251"/>
    </row>
    <row r="27" spans="1:20" ht="36" customHeight="1">
      <c r="A27" s="100"/>
      <c r="B27" s="96"/>
      <c r="C27" s="76" t="s">
        <v>15</v>
      </c>
      <c r="D27" s="77" t="s">
        <v>45</v>
      </c>
      <c r="E27" s="77" t="s">
        <v>68</v>
      </c>
      <c r="F27" s="440" t="s">
        <v>73</v>
      </c>
      <c r="G27" s="441"/>
      <c r="H27" s="442"/>
      <c r="I27" s="78" t="s">
        <v>7</v>
      </c>
      <c r="J27" s="79">
        <f>'MC '!I92</f>
        <v>34.200000000000003</v>
      </c>
      <c r="K27" s="80">
        <v>14.97</v>
      </c>
      <c r="L27" s="31">
        <f>IFERROR(ROUND(K27*(1+$M$9),2),"")</f>
        <v>18.41</v>
      </c>
      <c r="M27" s="81">
        <f>J27*L27</f>
        <v>629.62200000000007</v>
      </c>
      <c r="N27" s="251"/>
    </row>
    <row r="28" spans="1:20" ht="39.75" customHeight="1" thickBot="1">
      <c r="A28" s="100"/>
      <c r="B28" s="96"/>
      <c r="C28" s="420" t="s">
        <v>16</v>
      </c>
      <c r="D28" s="421" t="s">
        <v>45</v>
      </c>
      <c r="E28" s="421" t="s">
        <v>74</v>
      </c>
      <c r="F28" s="443" t="s">
        <v>75</v>
      </c>
      <c r="G28" s="444"/>
      <c r="H28" s="445"/>
      <c r="I28" s="235" t="s">
        <v>7</v>
      </c>
      <c r="J28" s="236">
        <f>'MC '!I117</f>
        <v>34.200000000000003</v>
      </c>
      <c r="K28" s="422">
        <v>432.6</v>
      </c>
      <c r="L28" s="419">
        <f>IFERROR(ROUND(K28*(1+$M$9),2),"")</f>
        <v>531.91999999999996</v>
      </c>
      <c r="M28" s="423">
        <f>J28*L28</f>
        <v>18191.664000000001</v>
      </c>
      <c r="N28" s="251"/>
    </row>
    <row r="29" spans="1:20" s="35" customFormat="1" ht="18" customHeight="1">
      <c r="A29" s="102"/>
      <c r="B29" s="96"/>
      <c r="C29" s="87">
        <v>5</v>
      </c>
      <c r="D29" s="447" t="s">
        <v>76</v>
      </c>
      <c r="E29" s="447"/>
      <c r="F29" s="447"/>
      <c r="G29" s="447"/>
      <c r="H29" s="332"/>
      <c r="I29" s="92"/>
      <c r="J29" s="88"/>
      <c r="K29" s="88"/>
      <c r="L29" s="88"/>
      <c r="M29" s="337">
        <f>SUM(M30:M33)</f>
        <v>29178.220199999996</v>
      </c>
      <c r="N29" s="251"/>
      <c r="O29" s="36"/>
      <c r="T29" s="430"/>
    </row>
    <row r="30" spans="1:20" ht="30" customHeight="1">
      <c r="A30" s="100"/>
      <c r="B30" s="96"/>
      <c r="C30" s="65" t="s">
        <v>17</v>
      </c>
      <c r="D30" s="60" t="s">
        <v>45</v>
      </c>
      <c r="E30" s="60" t="s">
        <v>55</v>
      </c>
      <c r="F30" s="440" t="s">
        <v>54</v>
      </c>
      <c r="G30" s="441"/>
      <c r="H30" s="442"/>
      <c r="I30" s="23" t="s">
        <v>10</v>
      </c>
      <c r="J30" s="28">
        <f>'MC '!I143</f>
        <v>7.1424799999999991</v>
      </c>
      <c r="K30" s="31">
        <v>270.08</v>
      </c>
      <c r="L30" s="330">
        <f>IFERROR(ROUND(K30*(1+$M$9),2),"")</f>
        <v>332.09</v>
      </c>
      <c r="M30" s="32">
        <f>7.14*332.09</f>
        <v>2371.1225999999997</v>
      </c>
      <c r="N30" s="251"/>
      <c r="O30" s="36"/>
    </row>
    <row r="31" spans="1:20" ht="43.5" customHeight="1">
      <c r="A31" s="100"/>
      <c r="B31" s="96"/>
      <c r="C31" s="76" t="s">
        <v>23</v>
      </c>
      <c r="D31" s="77" t="s">
        <v>45</v>
      </c>
      <c r="E31" s="77" t="s">
        <v>57</v>
      </c>
      <c r="F31" s="440" t="s">
        <v>27</v>
      </c>
      <c r="G31" s="441"/>
      <c r="H31" s="442"/>
      <c r="I31" s="78" t="s">
        <v>7</v>
      </c>
      <c r="J31" s="79">
        <f>'MC '!I160</f>
        <v>357.12400000000008</v>
      </c>
      <c r="K31" s="80">
        <v>58.66</v>
      </c>
      <c r="L31" s="31">
        <f>IFERROR(ROUND(K31*(1+$M$9),2),"")</f>
        <v>72.13</v>
      </c>
      <c r="M31" s="81">
        <f>357.12*72.13</f>
        <v>25759.065599999998</v>
      </c>
      <c r="N31" s="251"/>
      <c r="O31" s="36"/>
    </row>
    <row r="32" spans="1:20" ht="45" customHeight="1">
      <c r="A32" s="100"/>
      <c r="B32" s="96"/>
      <c r="C32" s="76" t="s">
        <v>24</v>
      </c>
      <c r="D32" s="77" t="s">
        <v>45</v>
      </c>
      <c r="E32" s="77" t="s">
        <v>62</v>
      </c>
      <c r="F32" s="440" t="s">
        <v>61</v>
      </c>
      <c r="G32" s="441"/>
      <c r="H32" s="442"/>
      <c r="I32" s="78" t="s">
        <v>7</v>
      </c>
      <c r="J32" s="79">
        <f>'MC '!I177</f>
        <v>2.4</v>
      </c>
      <c r="K32" s="80">
        <v>140</v>
      </c>
      <c r="L32" s="31">
        <f>IFERROR(ROUND(K32*(1+$M$9),2),"")</f>
        <v>172.14</v>
      </c>
      <c r="M32" s="81">
        <f>J32*L32</f>
        <v>413.13599999999997</v>
      </c>
      <c r="N32" s="251"/>
    </row>
    <row r="33" spans="1:20" ht="48" customHeight="1" thickBot="1">
      <c r="A33" s="100"/>
      <c r="B33" s="96"/>
      <c r="C33" s="177" t="s">
        <v>25</v>
      </c>
      <c r="D33" s="61" t="s">
        <v>45</v>
      </c>
      <c r="E33" s="61" t="s">
        <v>239</v>
      </c>
      <c r="F33" s="440" t="s">
        <v>238</v>
      </c>
      <c r="G33" s="441"/>
      <c r="H33" s="442"/>
      <c r="I33" s="11" t="s">
        <v>10</v>
      </c>
      <c r="J33" s="12">
        <f>'MC '!I180</f>
        <v>0.72</v>
      </c>
      <c r="K33" s="13">
        <v>717.14</v>
      </c>
      <c r="L33" s="31">
        <f>IFERROR(ROUND(K33*(1+$M$9),2),"")</f>
        <v>881.8</v>
      </c>
      <c r="M33" s="81">
        <f>J33*L33</f>
        <v>634.89599999999996</v>
      </c>
      <c r="N33" s="251"/>
    </row>
    <row r="34" spans="1:20" s="35" customFormat="1" ht="18" customHeight="1">
      <c r="A34" s="102"/>
      <c r="B34" s="96"/>
      <c r="C34" s="87">
        <v>6</v>
      </c>
      <c r="D34" s="447" t="s">
        <v>29</v>
      </c>
      <c r="E34" s="447"/>
      <c r="F34" s="447"/>
      <c r="G34" s="447"/>
      <c r="H34" s="332"/>
      <c r="I34" s="92"/>
      <c r="J34" s="88"/>
      <c r="K34" s="88"/>
      <c r="L34" s="88"/>
      <c r="M34" s="337">
        <f>SUM(M35:M37)</f>
        <v>96824.3462</v>
      </c>
      <c r="N34" s="251"/>
      <c r="O34" s="36"/>
      <c r="T34" s="430"/>
    </row>
    <row r="35" spans="1:20" ht="30" customHeight="1">
      <c r="A35" s="100"/>
      <c r="B35" s="96"/>
      <c r="C35" s="65" t="s">
        <v>18</v>
      </c>
      <c r="D35" s="60" t="s">
        <v>45</v>
      </c>
      <c r="E35" s="60" t="s">
        <v>127</v>
      </c>
      <c r="F35" s="440" t="s">
        <v>128</v>
      </c>
      <c r="G35" s="441"/>
      <c r="H35" s="442"/>
      <c r="I35" s="23" t="s">
        <v>7</v>
      </c>
      <c r="J35" s="28">
        <f>'MC '!I184</f>
        <v>620.44400000000007</v>
      </c>
      <c r="K35" s="31">
        <v>21.41</v>
      </c>
      <c r="L35" s="330">
        <f>IFERROR(ROUND(K35*(1+$M$9),2),"")</f>
        <v>26.33</v>
      </c>
      <c r="M35" s="32">
        <f>620.44*26.33</f>
        <v>16336.1852</v>
      </c>
      <c r="N35" s="251"/>
      <c r="O35" s="36"/>
    </row>
    <row r="36" spans="1:20" ht="37.5" customHeight="1">
      <c r="A36" s="100"/>
      <c r="B36" s="96"/>
      <c r="C36" s="65" t="s">
        <v>26</v>
      </c>
      <c r="D36" s="60" t="s">
        <v>45</v>
      </c>
      <c r="E36" s="60" t="s">
        <v>82</v>
      </c>
      <c r="F36" s="440" t="s">
        <v>83</v>
      </c>
      <c r="G36" s="441"/>
      <c r="H36" s="442"/>
      <c r="I36" s="23" t="s">
        <v>7</v>
      </c>
      <c r="J36" s="28">
        <f>'MC '!I204</f>
        <v>2614.9540999999995</v>
      </c>
      <c r="K36" s="31">
        <v>3.62</v>
      </c>
      <c r="L36" s="330">
        <f>IFERROR(ROUND(K36*(1+$M$9),2),"")</f>
        <v>4.45</v>
      </c>
      <c r="M36" s="32">
        <f>2614.95*4.45</f>
        <v>11636.5275</v>
      </c>
      <c r="N36" s="251"/>
      <c r="O36" s="36"/>
    </row>
    <row r="37" spans="1:20" ht="52.5" customHeight="1" thickBot="1">
      <c r="A37" s="100"/>
      <c r="B37" s="96"/>
      <c r="C37" s="64" t="s">
        <v>250</v>
      </c>
      <c r="D37" s="178" t="s">
        <v>243</v>
      </c>
      <c r="E37" s="178" t="s">
        <v>244</v>
      </c>
      <c r="F37" s="443" t="s">
        <v>249</v>
      </c>
      <c r="G37" s="444"/>
      <c r="H37" s="445"/>
      <c r="I37" s="179" t="s">
        <v>7</v>
      </c>
      <c r="J37" s="180">
        <f>'MC '!I230</f>
        <v>2614.9540999999995</v>
      </c>
      <c r="K37" s="181">
        <v>21.41</v>
      </c>
      <c r="L37" s="6">
        <f>IFERROR(ROUND(K37*(1+$M$9),2),"")</f>
        <v>26.33</v>
      </c>
      <c r="M37" s="26">
        <f>2614.95*26.33</f>
        <v>68851.633499999996</v>
      </c>
      <c r="N37" s="251"/>
      <c r="O37" s="36"/>
    </row>
    <row r="38" spans="1:20" s="35" customFormat="1" ht="18" customHeight="1">
      <c r="A38" s="102"/>
      <c r="B38" s="96"/>
      <c r="C38" s="424" t="s">
        <v>78</v>
      </c>
      <c r="D38" s="446" t="s">
        <v>30</v>
      </c>
      <c r="E38" s="447"/>
      <c r="F38" s="447"/>
      <c r="G38" s="447"/>
      <c r="H38" s="332"/>
      <c r="I38" s="92"/>
      <c r="J38" s="88"/>
      <c r="K38" s="88"/>
      <c r="L38" s="88"/>
      <c r="M38" s="337">
        <f>SUM(M39:M40)</f>
        <v>1814.4148</v>
      </c>
      <c r="N38" s="251"/>
      <c r="O38" s="36"/>
      <c r="T38" s="430"/>
    </row>
    <row r="39" spans="1:20" ht="56.25" customHeight="1">
      <c r="A39" s="100"/>
      <c r="B39" s="96"/>
      <c r="C39" s="95" t="s">
        <v>79</v>
      </c>
      <c r="D39" s="60" t="s">
        <v>45</v>
      </c>
      <c r="E39" s="60" t="s">
        <v>56</v>
      </c>
      <c r="F39" s="440" t="s">
        <v>81</v>
      </c>
      <c r="G39" s="441"/>
      <c r="H39" s="442"/>
      <c r="I39" s="23" t="s">
        <v>10</v>
      </c>
      <c r="J39" s="28">
        <f>'MC '!I257</f>
        <v>11.504999999999999</v>
      </c>
      <c r="K39" s="31">
        <v>71.959999999999994</v>
      </c>
      <c r="L39" s="330">
        <f>IFERROR(ROUND(K39*(1+$M$9),2),"")</f>
        <v>88.48</v>
      </c>
      <c r="M39" s="32">
        <f>11.51*88.48</f>
        <v>1018.4048</v>
      </c>
      <c r="N39" s="251"/>
      <c r="O39" s="36"/>
    </row>
    <row r="40" spans="1:20" ht="46.5" customHeight="1" thickBot="1">
      <c r="A40" s="100"/>
      <c r="B40" s="96"/>
      <c r="C40" s="232" t="s">
        <v>80</v>
      </c>
      <c r="D40" s="178" t="s">
        <v>45</v>
      </c>
      <c r="E40" s="178" t="s">
        <v>60</v>
      </c>
      <c r="F40" s="443" t="s">
        <v>31</v>
      </c>
      <c r="G40" s="444"/>
      <c r="H40" s="445"/>
      <c r="I40" s="179" t="s">
        <v>14</v>
      </c>
      <c r="J40" s="180">
        <f>'MC '!I261</f>
        <v>1</v>
      </c>
      <c r="K40" s="181">
        <v>647.37</v>
      </c>
      <c r="L40" s="6">
        <f>IFERROR(ROUND(K40*(1+$M$9),2),"")</f>
        <v>796.01</v>
      </c>
      <c r="M40" s="26">
        <f>J40*L40</f>
        <v>796.01</v>
      </c>
      <c r="N40" s="251"/>
    </row>
    <row r="41" spans="1:20" ht="7.5" customHeight="1" thickBot="1">
      <c r="A41" s="100"/>
      <c r="B41" s="96"/>
      <c r="C41" s="14"/>
      <c r="D41" s="14"/>
      <c r="E41" s="14"/>
      <c r="F41" s="14"/>
      <c r="G41" s="14"/>
      <c r="H41" s="14"/>
      <c r="I41" s="33"/>
      <c r="J41" s="14"/>
      <c r="K41" s="14"/>
      <c r="L41" s="14"/>
      <c r="M41" s="33"/>
      <c r="N41" s="251"/>
    </row>
    <row r="42" spans="1:20" ht="13.5" customHeight="1">
      <c r="A42" s="16"/>
      <c r="B42" s="96"/>
      <c r="C42" s="449"/>
      <c r="D42" s="450"/>
      <c r="E42" s="450"/>
      <c r="F42" s="450"/>
      <c r="G42" s="450"/>
      <c r="H42" s="450"/>
      <c r="I42" s="450"/>
      <c r="J42" s="450"/>
      <c r="K42" s="450"/>
      <c r="L42" s="450"/>
      <c r="M42" s="451"/>
      <c r="N42" s="448"/>
      <c r="P42" s="16"/>
    </row>
    <row r="43" spans="1:20">
      <c r="A43" s="16"/>
      <c r="B43" s="96"/>
      <c r="C43" s="452"/>
      <c r="D43" s="453"/>
      <c r="E43" s="453"/>
      <c r="F43" s="453"/>
      <c r="G43" s="453"/>
      <c r="H43" s="453"/>
      <c r="I43" s="453"/>
      <c r="J43" s="453"/>
      <c r="K43" s="453"/>
      <c r="L43" s="453"/>
      <c r="M43" s="454"/>
      <c r="N43" s="448"/>
      <c r="P43" s="16"/>
    </row>
    <row r="44" spans="1:20">
      <c r="A44" s="16"/>
      <c r="B44" s="96"/>
      <c r="C44" s="452"/>
      <c r="D44" s="453"/>
      <c r="E44" s="453"/>
      <c r="F44" s="453"/>
      <c r="G44" s="453"/>
      <c r="H44" s="453"/>
      <c r="I44" s="453"/>
      <c r="J44" s="453"/>
      <c r="K44" s="453"/>
      <c r="L44" s="453"/>
      <c r="M44" s="454"/>
      <c r="N44" s="448"/>
      <c r="P44" s="16"/>
    </row>
    <row r="45" spans="1:20">
      <c r="A45" s="16"/>
      <c r="B45" s="96"/>
      <c r="C45" s="452" t="s">
        <v>33</v>
      </c>
      <c r="D45" s="453"/>
      <c r="E45" s="453"/>
      <c r="F45" s="453"/>
      <c r="G45" s="453"/>
      <c r="H45" s="453"/>
      <c r="I45" s="453"/>
      <c r="J45" s="453"/>
      <c r="K45" s="453"/>
      <c r="L45" s="453"/>
      <c r="M45" s="454"/>
      <c r="N45" s="448"/>
    </row>
    <row r="46" spans="1:20" ht="18.75">
      <c r="A46" s="16"/>
      <c r="B46" s="96"/>
      <c r="C46" s="455" t="s">
        <v>196</v>
      </c>
      <c r="D46" s="456"/>
      <c r="E46" s="456"/>
      <c r="F46" s="456"/>
      <c r="G46" s="456"/>
      <c r="H46" s="456"/>
      <c r="I46" s="456"/>
      <c r="J46" s="456"/>
      <c r="K46" s="456"/>
      <c r="L46" s="456"/>
      <c r="M46" s="457"/>
      <c r="N46" s="448"/>
    </row>
    <row r="47" spans="1:20" ht="15.75">
      <c r="A47" s="16"/>
      <c r="B47" s="96"/>
      <c r="C47" s="458" t="s">
        <v>197</v>
      </c>
      <c r="D47" s="459"/>
      <c r="E47" s="459"/>
      <c r="F47" s="459"/>
      <c r="G47" s="459"/>
      <c r="H47" s="459"/>
      <c r="I47" s="459"/>
      <c r="J47" s="459"/>
      <c r="K47" s="459"/>
      <c r="L47" s="459"/>
      <c r="M47" s="460"/>
      <c r="N47" s="448"/>
    </row>
    <row r="48" spans="1:20" ht="15.75">
      <c r="A48" s="16"/>
      <c r="B48" s="96"/>
      <c r="C48" s="458" t="s">
        <v>32</v>
      </c>
      <c r="D48" s="459"/>
      <c r="E48" s="459"/>
      <c r="F48" s="459"/>
      <c r="G48" s="459"/>
      <c r="H48" s="459"/>
      <c r="I48" s="459"/>
      <c r="J48" s="459"/>
      <c r="K48" s="459"/>
      <c r="L48" s="459"/>
      <c r="M48" s="460"/>
      <c r="N48" s="448"/>
    </row>
    <row r="49" spans="1:20" ht="15.75" thickBot="1">
      <c r="A49" s="16"/>
      <c r="B49" s="96"/>
      <c r="C49" s="461"/>
      <c r="D49" s="462"/>
      <c r="E49" s="462"/>
      <c r="F49" s="462"/>
      <c r="G49" s="462"/>
      <c r="H49" s="462"/>
      <c r="I49" s="462"/>
      <c r="J49" s="462"/>
      <c r="K49" s="462"/>
      <c r="L49" s="462"/>
      <c r="M49" s="463"/>
      <c r="N49" s="448"/>
    </row>
    <row r="50" spans="1:20" ht="8.1" customHeight="1" thickBot="1">
      <c r="A50" s="16"/>
      <c r="B50" s="254"/>
      <c r="C50" s="256"/>
      <c r="D50" s="256"/>
      <c r="E50" s="257"/>
      <c r="F50" s="257"/>
      <c r="G50" s="257"/>
      <c r="H50" s="257"/>
      <c r="I50" s="257"/>
      <c r="J50" s="257"/>
      <c r="K50" s="257"/>
      <c r="L50" s="257"/>
      <c r="M50" s="338"/>
      <c r="N50" s="255"/>
    </row>
    <row r="51" spans="1:20" s="16" customFormat="1">
      <c r="A51" s="100"/>
      <c r="C51" s="66"/>
      <c r="D51" s="15"/>
      <c r="E51" s="15"/>
      <c r="F51" s="15"/>
      <c r="G51" s="15"/>
      <c r="H51" s="15"/>
      <c r="I51" s="82"/>
      <c r="J51" s="15"/>
      <c r="K51" s="15"/>
      <c r="L51" s="15"/>
      <c r="M51" s="279"/>
      <c r="N51" s="15"/>
      <c r="T51" s="432"/>
    </row>
    <row r="52" spans="1:20">
      <c r="C52" s="66"/>
      <c r="D52" s="15"/>
      <c r="E52" s="15"/>
      <c r="F52" s="15"/>
      <c r="G52" s="15"/>
      <c r="H52" s="15"/>
      <c r="I52" s="82"/>
      <c r="J52" s="15"/>
      <c r="K52" s="15"/>
      <c r="L52" s="15"/>
      <c r="M52" s="279"/>
      <c r="N52" s="15"/>
    </row>
    <row r="53" spans="1:20">
      <c r="C53" s="66"/>
      <c r="D53" s="15"/>
      <c r="E53" s="15"/>
      <c r="F53" s="15"/>
      <c r="M53" s="339"/>
      <c r="N53" s="7"/>
    </row>
    <row r="54" spans="1:20">
      <c r="C54" s="66"/>
      <c r="D54" s="15"/>
      <c r="E54" s="15"/>
      <c r="F54" s="15"/>
      <c r="M54" s="339"/>
      <c r="N54" s="7"/>
    </row>
    <row r="55" spans="1:20">
      <c r="C55" s="66"/>
      <c r="D55" s="15"/>
      <c r="E55" s="15"/>
      <c r="F55" s="15"/>
      <c r="M55" s="339"/>
      <c r="N55" s="7"/>
    </row>
    <row r="56" spans="1:20">
      <c r="C56" s="66"/>
      <c r="D56" s="15"/>
      <c r="E56" s="15"/>
      <c r="F56" s="15"/>
      <c r="M56" s="339"/>
      <c r="N56" s="7"/>
    </row>
    <row r="57" spans="1:20">
      <c r="C57" s="66"/>
      <c r="D57" s="15"/>
      <c r="E57" s="15"/>
      <c r="F57" s="15"/>
      <c r="M57" s="339"/>
      <c r="N57" s="7"/>
    </row>
    <row r="58" spans="1:20">
      <c r="C58" s="66"/>
      <c r="D58" s="15"/>
      <c r="E58" s="15"/>
      <c r="F58" s="15"/>
      <c r="M58" s="339"/>
      <c r="N58" s="7"/>
    </row>
    <row r="59" spans="1:20">
      <c r="C59" s="66"/>
      <c r="D59" s="15"/>
      <c r="E59" s="15"/>
      <c r="F59" s="15"/>
      <c r="M59" s="339"/>
      <c r="N59" s="7"/>
    </row>
    <row r="60" spans="1:20">
      <c r="C60" s="66"/>
      <c r="D60" s="15"/>
      <c r="E60" s="15"/>
      <c r="F60" s="15"/>
      <c r="M60" s="339"/>
      <c r="N60" s="7"/>
    </row>
    <row r="61" spans="1:20">
      <c r="C61" s="66"/>
      <c r="D61" s="15"/>
      <c r="E61" s="15"/>
      <c r="F61" s="15"/>
      <c r="M61" s="339"/>
      <c r="N61" s="7"/>
    </row>
    <row r="62" spans="1:20">
      <c r="C62" s="66"/>
      <c r="D62" s="15"/>
      <c r="E62" s="15"/>
      <c r="F62" s="15"/>
      <c r="M62" s="339"/>
      <c r="N62" s="7"/>
    </row>
    <row r="63" spans="1:20">
      <c r="C63" s="66"/>
      <c r="D63" s="15"/>
      <c r="E63" s="15"/>
      <c r="F63" s="15"/>
      <c r="M63" s="339"/>
      <c r="N63" s="7"/>
    </row>
    <row r="64" spans="1:20">
      <c r="C64" s="66"/>
      <c r="D64" s="15"/>
      <c r="E64" s="15"/>
      <c r="F64" s="15"/>
      <c r="M64" s="339"/>
      <c r="N64" s="7"/>
    </row>
    <row r="65" spans="3:14">
      <c r="C65" s="66"/>
      <c r="D65" s="15"/>
      <c r="E65" s="15"/>
      <c r="F65" s="15"/>
      <c r="M65" s="339"/>
      <c r="N65" s="7"/>
    </row>
    <row r="66" spans="3:14">
      <c r="C66" s="66"/>
      <c r="D66" s="15"/>
      <c r="E66" s="15"/>
      <c r="F66" s="15"/>
      <c r="G66" s="15"/>
      <c r="H66" s="15"/>
      <c r="I66" s="82"/>
      <c r="J66" s="15"/>
      <c r="K66" s="15"/>
      <c r="L66" s="15"/>
      <c r="M66" s="279"/>
      <c r="N66" s="15"/>
    </row>
    <row r="67" spans="3:14">
      <c r="C67" s="66"/>
      <c r="D67" s="15"/>
      <c r="E67" s="15"/>
      <c r="F67" s="15"/>
      <c r="G67" s="15"/>
      <c r="H67" s="15"/>
      <c r="I67" s="82"/>
      <c r="J67" s="15"/>
      <c r="K67" s="15"/>
      <c r="L67" s="15"/>
      <c r="M67" s="279"/>
      <c r="N67" s="15"/>
    </row>
    <row r="68" spans="3:14">
      <c r="C68" s="66"/>
      <c r="D68" s="15"/>
      <c r="E68" s="15"/>
      <c r="F68" s="15"/>
      <c r="G68" s="15"/>
      <c r="H68" s="15"/>
      <c r="I68" s="82"/>
      <c r="J68" s="15"/>
      <c r="K68" s="15"/>
      <c r="L68" s="15"/>
      <c r="M68" s="279"/>
      <c r="N68" s="15"/>
    </row>
    <row r="69" spans="3:14">
      <c r="C69" s="66"/>
      <c r="D69" s="15"/>
      <c r="E69" s="15"/>
      <c r="F69" s="15"/>
      <c r="G69" s="15"/>
      <c r="H69" s="15"/>
      <c r="I69" s="82"/>
      <c r="J69" s="15"/>
      <c r="K69" s="15"/>
      <c r="L69" s="15"/>
      <c r="M69" s="279"/>
      <c r="N69" s="15"/>
    </row>
    <row r="70" spans="3:14">
      <c r="C70" s="66"/>
      <c r="D70" s="15"/>
      <c r="E70" s="15"/>
      <c r="F70" s="15"/>
      <c r="G70" s="15"/>
      <c r="H70" s="15"/>
      <c r="I70" s="82"/>
      <c r="J70" s="15"/>
      <c r="K70" s="15"/>
      <c r="L70" s="15"/>
      <c r="M70" s="279"/>
      <c r="N70" s="15"/>
    </row>
    <row r="71" spans="3:14">
      <c r="C71" s="66"/>
      <c r="D71" s="15"/>
      <c r="E71" s="15"/>
      <c r="F71" s="15"/>
      <c r="G71" s="15"/>
      <c r="H71" s="15"/>
      <c r="I71" s="82"/>
      <c r="J71" s="15"/>
      <c r="K71" s="15"/>
      <c r="L71" s="15"/>
      <c r="M71" s="279"/>
      <c r="N71" s="15"/>
    </row>
    <row r="72" spans="3:14">
      <c r="C72" s="66"/>
      <c r="D72" s="15"/>
      <c r="E72" s="15"/>
      <c r="F72" s="15"/>
      <c r="G72" s="15"/>
      <c r="H72" s="15"/>
      <c r="I72" s="82"/>
      <c r="J72" s="15"/>
      <c r="K72" s="15"/>
      <c r="L72" s="15"/>
      <c r="M72" s="279"/>
      <c r="N72" s="15"/>
    </row>
    <row r="73" spans="3:14">
      <c r="C73" s="66"/>
      <c r="D73" s="15"/>
      <c r="E73" s="15"/>
      <c r="F73" s="15"/>
      <c r="G73" s="15"/>
      <c r="H73" s="15"/>
      <c r="I73" s="82"/>
      <c r="J73" s="15"/>
      <c r="K73" s="15"/>
      <c r="L73" s="15"/>
      <c r="M73" s="279"/>
      <c r="N73" s="15"/>
    </row>
    <row r="74" spans="3:14">
      <c r="C74" s="66"/>
      <c r="D74" s="15"/>
      <c r="E74" s="15"/>
      <c r="F74" s="15"/>
      <c r="G74" s="15"/>
      <c r="H74" s="15"/>
      <c r="I74" s="82"/>
      <c r="J74" s="15"/>
      <c r="K74" s="15"/>
      <c r="L74" s="15"/>
      <c r="M74" s="279"/>
      <c r="N74" s="15"/>
    </row>
  </sheetData>
  <dataConsolidate/>
  <mergeCells count="43">
    <mergeCell ref="F26:H26"/>
    <mergeCell ref="F27:H27"/>
    <mergeCell ref="C3:M7"/>
    <mergeCell ref="C12:M12"/>
    <mergeCell ref="C14:K14"/>
    <mergeCell ref="C10:M10"/>
    <mergeCell ref="C8:D8"/>
    <mergeCell ref="C9:D9"/>
    <mergeCell ref="E9:G9"/>
    <mergeCell ref="F13:H13"/>
    <mergeCell ref="I8:L8"/>
    <mergeCell ref="I9:L9"/>
    <mergeCell ref="D17:G17"/>
    <mergeCell ref="D15:G15"/>
    <mergeCell ref="D25:G25"/>
    <mergeCell ref="D20:G20"/>
    <mergeCell ref="N42:N49"/>
    <mergeCell ref="C42:M44"/>
    <mergeCell ref="C45:M45"/>
    <mergeCell ref="C46:M46"/>
    <mergeCell ref="C47:M47"/>
    <mergeCell ref="C48:M48"/>
    <mergeCell ref="C49:M49"/>
    <mergeCell ref="F40:H40"/>
    <mergeCell ref="F28:H28"/>
    <mergeCell ref="F30:H30"/>
    <mergeCell ref="F31:H31"/>
    <mergeCell ref="F32:H32"/>
    <mergeCell ref="F33:H33"/>
    <mergeCell ref="D38:G38"/>
    <mergeCell ref="D29:G29"/>
    <mergeCell ref="F35:H35"/>
    <mergeCell ref="F36:H36"/>
    <mergeCell ref="F37:H37"/>
    <mergeCell ref="F39:H39"/>
    <mergeCell ref="D34:G34"/>
    <mergeCell ref="F23:H23"/>
    <mergeCell ref="F24:H24"/>
    <mergeCell ref="F16:H16"/>
    <mergeCell ref="F18:H18"/>
    <mergeCell ref="F19:H19"/>
    <mergeCell ref="F21:H21"/>
    <mergeCell ref="F22:H22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56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DADOS!$A$2:$A$3</xm:f>
          </x14:formula1>
          <xm:sqref>D18:D19 D16 D26:D28 D50:D933 D21:D23 D39:D41 D30:D33 D35:D36</xm:sqref>
        </x14:dataValidation>
        <x14:dataValidation type="list" allowBlank="1" showInputMessage="1" showErrorMessage="1">
          <x14:formula1>
            <xm:f>DADOS!$C$2:$C$17</xm:f>
          </x14:formula1>
          <xm:sqref>I50:I933 I15:I41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98"/>
  <sheetViews>
    <sheetView showGridLines="0" view="pageBreakPreview" topLeftCell="A94" zoomScale="90" zoomScaleNormal="85" zoomScaleSheetLayoutView="90" workbookViewId="0">
      <selection activeCell="F196" sqref="F196"/>
    </sheetView>
  </sheetViews>
  <sheetFormatPr defaultRowHeight="15"/>
  <cols>
    <col min="1" max="1" width="3.7109375" style="16" customWidth="1"/>
    <col min="2" max="2" width="1.7109375" customWidth="1"/>
    <col min="3" max="3" width="17.5703125" bestFit="1" customWidth="1"/>
    <col min="4" max="4" width="45" customWidth="1"/>
    <col min="5" max="6" width="10.7109375" style="53" customWidth="1"/>
    <col min="7" max="7" width="15.42578125" style="53" bestFit="1" customWidth="1"/>
    <col min="8" max="8" width="14.140625" style="53" customWidth="1"/>
    <col min="9" max="9" width="19.140625" style="53" bestFit="1" customWidth="1"/>
    <col min="10" max="10" width="1.7109375" customWidth="1"/>
    <col min="11" max="11" width="3.7109375" style="16" customWidth="1"/>
    <col min="12" max="12" width="3.7109375" customWidth="1"/>
    <col min="13" max="13" width="22.7109375" customWidth="1"/>
  </cols>
  <sheetData>
    <row r="1" spans="1:13" s="16" customFormat="1" ht="15.75" thickBot="1">
      <c r="E1" s="46"/>
      <c r="F1" s="46"/>
      <c r="G1" s="46"/>
      <c r="H1" s="46"/>
      <c r="I1" s="46"/>
    </row>
    <row r="2" spans="1:13" ht="8.1" customHeight="1" thickBot="1">
      <c r="B2" s="249"/>
      <c r="C2" s="14"/>
      <c r="D2" s="14"/>
      <c r="E2" s="49"/>
      <c r="F2" s="49"/>
      <c r="G2" s="49"/>
      <c r="H2" s="49"/>
      <c r="I2" s="49"/>
      <c r="J2" s="250"/>
    </row>
    <row r="3" spans="1:13" ht="15" customHeight="1">
      <c r="B3" s="96"/>
      <c r="C3" s="514"/>
      <c r="D3" s="515"/>
      <c r="E3" s="515"/>
      <c r="F3" s="515"/>
      <c r="G3" s="515"/>
      <c r="H3" s="515"/>
      <c r="I3" s="516"/>
      <c r="J3" s="251"/>
    </row>
    <row r="4" spans="1:13" ht="15" customHeight="1">
      <c r="B4" s="96"/>
      <c r="C4" s="517"/>
      <c r="D4" s="518"/>
      <c r="E4" s="518"/>
      <c r="F4" s="518"/>
      <c r="G4" s="518"/>
      <c r="H4" s="518"/>
      <c r="I4" s="519"/>
      <c r="J4" s="251"/>
    </row>
    <row r="5" spans="1:13" ht="15" customHeight="1">
      <c r="B5" s="96"/>
      <c r="C5" s="517"/>
      <c r="D5" s="518"/>
      <c r="E5" s="518"/>
      <c r="F5" s="518"/>
      <c r="G5" s="518"/>
      <c r="H5" s="518"/>
      <c r="I5" s="519"/>
      <c r="J5" s="251"/>
    </row>
    <row r="6" spans="1:13" ht="15" customHeight="1">
      <c r="B6" s="96"/>
      <c r="C6" s="517"/>
      <c r="D6" s="518"/>
      <c r="E6" s="518"/>
      <c r="F6" s="518"/>
      <c r="G6" s="518"/>
      <c r="H6" s="518"/>
      <c r="I6" s="519"/>
      <c r="J6" s="251"/>
    </row>
    <row r="7" spans="1:13" ht="15.75" customHeight="1" thickBot="1">
      <c r="B7" s="96"/>
      <c r="C7" s="520"/>
      <c r="D7" s="521"/>
      <c r="E7" s="521"/>
      <c r="F7" s="521"/>
      <c r="G7" s="521"/>
      <c r="H7" s="521"/>
      <c r="I7" s="522"/>
      <c r="J7" s="251"/>
    </row>
    <row r="8" spans="1:13" ht="15.75">
      <c r="B8" s="96"/>
      <c r="C8" s="241" t="s">
        <v>190</v>
      </c>
      <c r="D8" s="523" t="str">
        <f>ORÇ!E8</f>
        <v xml:space="preserve">Prefeitura Municipal de Baixo Guandu </v>
      </c>
      <c r="E8" s="524"/>
      <c r="F8" s="525" t="s">
        <v>193</v>
      </c>
      <c r="G8" s="526"/>
      <c r="H8" s="527" t="str">
        <f>ORÇ!I8</f>
        <v>Avenida 10 de Abril, Centro, BG, ES</v>
      </c>
      <c r="I8" s="528"/>
      <c r="J8" s="251"/>
    </row>
    <row r="9" spans="1:13" ht="16.5" thickBot="1">
      <c r="B9" s="96"/>
      <c r="C9" s="242" t="s">
        <v>191</v>
      </c>
      <c r="D9" s="529">
        <f>ORÇ!E9</f>
        <v>211822.65969999999</v>
      </c>
      <c r="E9" s="530"/>
      <c r="F9" s="531" t="s">
        <v>192</v>
      </c>
      <c r="G9" s="532"/>
      <c r="H9" s="533">
        <v>45170</v>
      </c>
      <c r="I9" s="534"/>
      <c r="J9" s="251"/>
    </row>
    <row r="10" spans="1:13" ht="24" thickBot="1">
      <c r="B10" s="96"/>
      <c r="C10" s="511" t="str">
        <f>ORÇ!C10</f>
        <v>Revitalização do Viaduto - Avenida 10 de Abril</v>
      </c>
      <c r="D10" s="512"/>
      <c r="E10" s="512"/>
      <c r="F10" s="512"/>
      <c r="G10" s="512"/>
      <c r="H10" s="512"/>
      <c r="I10" s="513"/>
      <c r="J10" s="251"/>
      <c r="L10" s="16"/>
    </row>
    <row r="11" spans="1:13" ht="11.1" customHeight="1" thickBot="1">
      <c r="B11" s="96"/>
      <c r="C11" s="22"/>
      <c r="D11" s="22"/>
      <c r="E11" s="47"/>
      <c r="F11" s="47"/>
      <c r="G11" s="47"/>
      <c r="H11" s="47"/>
      <c r="I11" s="47"/>
      <c r="J11" s="251"/>
      <c r="L11" s="16"/>
      <c r="M11" s="16"/>
    </row>
    <row r="12" spans="1:13" s="1" customFormat="1" ht="24" customHeight="1" thickBot="1">
      <c r="A12" s="37"/>
      <c r="B12" s="96"/>
      <c r="C12" s="505" t="s">
        <v>34</v>
      </c>
      <c r="D12" s="506"/>
      <c r="E12" s="506"/>
      <c r="F12" s="506"/>
      <c r="G12" s="506"/>
      <c r="H12" s="506"/>
      <c r="I12" s="507"/>
      <c r="J12" s="251"/>
      <c r="K12" s="37"/>
      <c r="L12" s="37"/>
      <c r="M12" s="37"/>
    </row>
    <row r="13" spans="1:13" s="42" customFormat="1" ht="24.95" customHeight="1" thickBot="1">
      <c r="A13" s="41"/>
      <c r="B13" s="258"/>
      <c r="C13" s="2" t="s">
        <v>0</v>
      </c>
      <c r="D13" s="508" t="s">
        <v>1</v>
      </c>
      <c r="E13" s="509"/>
      <c r="F13" s="509"/>
      <c r="G13" s="510"/>
      <c r="H13" s="44" t="s">
        <v>2</v>
      </c>
      <c r="I13" s="138" t="s">
        <v>3</v>
      </c>
      <c r="J13" s="253"/>
      <c r="K13" s="41"/>
      <c r="L13" s="41"/>
      <c r="M13" s="41"/>
    </row>
    <row r="14" spans="1:13" s="35" customFormat="1" ht="18" customHeight="1" thickBot="1">
      <c r="A14" s="36"/>
      <c r="B14" s="96"/>
      <c r="C14" s="84">
        <v>1</v>
      </c>
      <c r="D14" s="501" t="str">
        <f>ORÇ!D15</f>
        <v>ADMINISTRAÇÃO LOCAL</v>
      </c>
      <c r="E14" s="501"/>
      <c r="F14" s="501"/>
      <c r="G14" s="501"/>
      <c r="H14" s="501"/>
      <c r="I14" s="48"/>
      <c r="J14" s="251"/>
      <c r="K14" s="36"/>
      <c r="L14" s="36"/>
      <c r="M14" s="105"/>
    </row>
    <row r="15" spans="1:13" ht="57.75" customHeight="1">
      <c r="B15" s="96"/>
      <c r="C15" s="495" t="s">
        <v>51</v>
      </c>
      <c r="D15" s="497" t="s">
        <v>180</v>
      </c>
      <c r="E15" s="498"/>
      <c r="F15" s="498"/>
      <c r="G15" s="499"/>
      <c r="H15" s="168" t="str">
        <f>ORÇ!I16</f>
        <v>ms</v>
      </c>
      <c r="I15" s="239">
        <f>ORÇ!J16</f>
        <v>3</v>
      </c>
      <c r="J15" s="251"/>
      <c r="L15" s="16"/>
      <c r="M15" s="16"/>
    </row>
    <row r="16" spans="1:13" ht="21.95" customHeight="1">
      <c r="B16" s="96"/>
      <c r="C16" s="496"/>
      <c r="D16" s="27"/>
      <c r="E16" s="129" t="s">
        <v>39</v>
      </c>
      <c r="F16" s="139" t="s">
        <v>35</v>
      </c>
      <c r="G16" s="140" t="s">
        <v>36</v>
      </c>
      <c r="H16" s="45" t="s">
        <v>37</v>
      </c>
      <c r="I16" s="43" t="s">
        <v>38</v>
      </c>
      <c r="J16" s="251"/>
      <c r="L16" s="16"/>
      <c r="M16" s="16"/>
    </row>
    <row r="17" spans="1:13" ht="21.95" customHeight="1" thickBot="1">
      <c r="B17" s="96"/>
      <c r="C17" s="500"/>
      <c r="D17" s="54"/>
      <c r="E17" s="130" t="s">
        <v>40</v>
      </c>
      <c r="F17" s="130" t="s">
        <v>40</v>
      </c>
      <c r="G17" s="141" t="s">
        <v>40</v>
      </c>
      <c r="H17" s="55">
        <v>3</v>
      </c>
      <c r="I17" s="56">
        <f>PRODUCT(E17:H17)</f>
        <v>3</v>
      </c>
      <c r="J17" s="251"/>
      <c r="L17" s="16"/>
      <c r="M17" s="16"/>
    </row>
    <row r="18" spans="1:13" s="35" customFormat="1" ht="18" customHeight="1" thickBot="1">
      <c r="A18" s="36"/>
      <c r="B18" s="96"/>
      <c r="C18" s="84">
        <v>2</v>
      </c>
      <c r="D18" s="501" t="str">
        <f>ORÇ!D17</f>
        <v>INSTALAÇÃO DO CANTEIRO DE OBRAS</v>
      </c>
      <c r="E18" s="501"/>
      <c r="F18" s="501"/>
      <c r="G18" s="501"/>
      <c r="H18" s="501"/>
      <c r="I18" s="48"/>
      <c r="J18" s="251"/>
      <c r="K18" s="36"/>
      <c r="L18" s="36"/>
      <c r="M18" s="36"/>
    </row>
    <row r="19" spans="1:13" s="62" customFormat="1" ht="20.100000000000001" customHeight="1">
      <c r="A19" s="63"/>
      <c r="B19" s="96"/>
      <c r="C19" s="495" t="s">
        <v>8</v>
      </c>
      <c r="D19" s="497" t="str">
        <f>ORÇ!F18</f>
        <v>Placa de obra nas dimensões de 2.0 x 4.0 m, padrão DER</v>
      </c>
      <c r="E19" s="498"/>
      <c r="F19" s="498"/>
      <c r="G19" s="499"/>
      <c r="H19" s="168" t="str">
        <f>ORÇ!I18</f>
        <v>m²</v>
      </c>
      <c r="I19" s="170">
        <f>SUM(I21)</f>
        <v>8</v>
      </c>
      <c r="J19" s="251"/>
      <c r="K19" s="63"/>
      <c r="L19" s="63"/>
      <c r="M19" s="63"/>
    </row>
    <row r="20" spans="1:13" ht="21.95" customHeight="1">
      <c r="B20" s="96"/>
      <c r="C20" s="496"/>
      <c r="D20" s="27"/>
      <c r="E20" s="129" t="s">
        <v>39</v>
      </c>
      <c r="F20" s="139" t="s">
        <v>35</v>
      </c>
      <c r="G20" s="140" t="s">
        <v>36</v>
      </c>
      <c r="H20" s="45" t="s">
        <v>37</v>
      </c>
      <c r="I20" s="43" t="s">
        <v>38</v>
      </c>
      <c r="J20" s="251"/>
      <c r="L20" s="16"/>
      <c r="M20" s="16"/>
    </row>
    <row r="21" spans="1:13" ht="21.95" customHeight="1" thickBot="1">
      <c r="B21" s="96"/>
      <c r="C21" s="500"/>
      <c r="D21" s="54"/>
      <c r="E21" s="130" t="s">
        <v>40</v>
      </c>
      <c r="F21" s="130">
        <v>4</v>
      </c>
      <c r="G21" s="141">
        <v>2</v>
      </c>
      <c r="H21" s="55">
        <v>1</v>
      </c>
      <c r="I21" s="56">
        <f>PRODUCT(E21:H21)</f>
        <v>8</v>
      </c>
      <c r="J21" s="251"/>
      <c r="L21" s="16"/>
      <c r="M21" s="16"/>
    </row>
    <row r="22" spans="1:13" s="62" customFormat="1" ht="36.75" customHeight="1">
      <c r="A22" s="63"/>
      <c r="B22" s="96"/>
      <c r="C22" s="495" t="s">
        <v>20</v>
      </c>
      <c r="D22" s="497" t="str">
        <f>ORÇ!F19</f>
        <v>Locação de andaime metálico para trabalho em fachada de edifíco (aluguel de 1 m² por 1 mês) inclusive frete, montagem</v>
      </c>
      <c r="E22" s="498"/>
      <c r="F22" s="498"/>
      <c r="G22" s="499"/>
      <c r="H22" s="168" t="str">
        <f>ORÇ!I19</f>
        <v>m²</v>
      </c>
      <c r="I22" s="170">
        <f>SUM(I24)</f>
        <v>480</v>
      </c>
      <c r="J22" s="251"/>
      <c r="K22" s="63"/>
      <c r="L22" s="63"/>
      <c r="M22" s="63"/>
    </row>
    <row r="23" spans="1:13" ht="21.95" customHeight="1">
      <c r="B23" s="96"/>
      <c r="C23" s="496"/>
      <c r="D23" s="83"/>
      <c r="E23" s="131"/>
      <c r="F23" s="142"/>
      <c r="G23" s="143" t="s">
        <v>7</v>
      </c>
      <c r="H23" s="57" t="s">
        <v>37</v>
      </c>
      <c r="I23" s="58" t="s">
        <v>38</v>
      </c>
      <c r="J23" s="251"/>
      <c r="L23" s="16"/>
      <c r="M23" s="16"/>
    </row>
    <row r="24" spans="1:13" ht="21.95" customHeight="1" thickBot="1">
      <c r="B24" s="96"/>
      <c r="C24" s="500"/>
      <c r="D24" s="54" t="s">
        <v>85</v>
      </c>
      <c r="E24" s="130"/>
      <c r="F24" s="130"/>
      <c r="G24" s="141">
        <v>240</v>
      </c>
      <c r="H24" s="55">
        <v>2</v>
      </c>
      <c r="I24" s="56">
        <f>PRODUCT(E24:H24)</f>
        <v>480</v>
      </c>
      <c r="J24" s="251"/>
      <c r="L24" s="16"/>
      <c r="M24" s="16"/>
    </row>
    <row r="25" spans="1:13" s="35" customFormat="1" ht="18" customHeight="1" thickBot="1">
      <c r="A25" s="36"/>
      <c r="B25" s="96"/>
      <c r="C25" s="84">
        <v>3</v>
      </c>
      <c r="D25" s="501" t="str">
        <f>ORÇ!D20</f>
        <v>GUARDA-CORPOS</v>
      </c>
      <c r="E25" s="501"/>
      <c r="F25" s="501"/>
      <c r="G25" s="501"/>
      <c r="H25" s="501"/>
      <c r="I25" s="48"/>
      <c r="J25" s="251"/>
      <c r="K25" s="36"/>
      <c r="L25" s="36"/>
      <c r="M25" s="36"/>
    </row>
    <row r="26" spans="1:13" s="62" customFormat="1" ht="20.100000000000001" customHeight="1">
      <c r="A26" s="63"/>
      <c r="B26" s="96"/>
      <c r="C26" s="495" t="s">
        <v>11</v>
      </c>
      <c r="D26" s="497" t="str">
        <f>ORÇ!F21</f>
        <v>Retirada de grades, gradis, alambrados, cercas e portões</v>
      </c>
      <c r="E26" s="498"/>
      <c r="F26" s="498"/>
      <c r="G26" s="499"/>
      <c r="H26" s="168" t="str">
        <f>ORÇ!I21</f>
        <v>m²</v>
      </c>
      <c r="I26" s="170">
        <f>SUM(I28:I31)</f>
        <v>9.7199999999999989</v>
      </c>
      <c r="J26" s="251"/>
      <c r="K26" s="63"/>
      <c r="L26" s="63"/>
      <c r="M26" s="63"/>
    </row>
    <row r="27" spans="1:13" ht="21.95" customHeight="1">
      <c r="B27" s="96"/>
      <c r="C27" s="496"/>
      <c r="D27" s="112"/>
      <c r="E27" s="132" t="s">
        <v>39</v>
      </c>
      <c r="F27" s="144" t="s">
        <v>35</v>
      </c>
      <c r="G27" s="145" t="s">
        <v>36</v>
      </c>
      <c r="H27" s="113" t="s">
        <v>37</v>
      </c>
      <c r="I27" s="115" t="s">
        <v>38</v>
      </c>
      <c r="J27" s="251"/>
      <c r="L27" s="16"/>
      <c r="M27" s="16"/>
    </row>
    <row r="28" spans="1:13" ht="21.95" customHeight="1">
      <c r="B28" s="96"/>
      <c r="C28" s="496"/>
      <c r="D28" s="114" t="s">
        <v>86</v>
      </c>
      <c r="E28" s="133">
        <v>1.5</v>
      </c>
      <c r="F28" s="146" t="s">
        <v>40</v>
      </c>
      <c r="G28" s="147">
        <v>1.2</v>
      </c>
      <c r="H28" s="116">
        <v>1</v>
      </c>
      <c r="I28" s="117">
        <f t="shared" ref="I28:I29" si="0">PRODUCT(E28:H28)</f>
        <v>1.7999999999999998</v>
      </c>
      <c r="J28" s="251"/>
      <c r="L28" s="16"/>
      <c r="M28" s="16"/>
    </row>
    <row r="29" spans="1:13" ht="21.95" customHeight="1">
      <c r="B29" s="96"/>
      <c r="C29" s="496"/>
      <c r="D29" s="114" t="s">
        <v>86</v>
      </c>
      <c r="E29" s="133">
        <v>1.6</v>
      </c>
      <c r="F29" s="146" t="s">
        <v>40</v>
      </c>
      <c r="G29" s="147">
        <v>1.2</v>
      </c>
      <c r="H29" s="116">
        <v>1</v>
      </c>
      <c r="I29" s="118">
        <f t="shared" si="0"/>
        <v>1.92</v>
      </c>
      <c r="J29" s="251"/>
      <c r="L29" s="16"/>
      <c r="M29" s="16"/>
    </row>
    <row r="30" spans="1:13" ht="21.95" customHeight="1">
      <c r="B30" s="96"/>
      <c r="C30" s="496"/>
      <c r="D30" s="106" t="s">
        <v>87</v>
      </c>
      <c r="E30" s="134">
        <v>2</v>
      </c>
      <c r="F30" s="134" t="s">
        <v>40</v>
      </c>
      <c r="G30" s="148">
        <v>1.2</v>
      </c>
      <c r="H30" s="121">
        <v>1</v>
      </c>
      <c r="I30" s="120">
        <f>PRODUCT(E30:H30)</f>
        <v>2.4</v>
      </c>
      <c r="J30" s="251"/>
      <c r="L30" s="16"/>
      <c r="M30" s="16"/>
    </row>
    <row r="31" spans="1:13" ht="21.95" customHeight="1" thickBot="1">
      <c r="B31" s="96"/>
      <c r="C31" s="500"/>
      <c r="D31" s="109" t="s">
        <v>88</v>
      </c>
      <c r="E31" s="135">
        <v>3</v>
      </c>
      <c r="F31" s="135" t="s">
        <v>40</v>
      </c>
      <c r="G31" s="149">
        <v>1.2</v>
      </c>
      <c r="H31" s="110">
        <v>1</v>
      </c>
      <c r="I31" s="111">
        <f>PRODUCT(E31:H31)</f>
        <v>3.5999999999999996</v>
      </c>
      <c r="J31" s="251"/>
      <c r="L31" s="16"/>
      <c r="M31" s="16"/>
    </row>
    <row r="32" spans="1:13" s="62" customFormat="1" ht="35.1" customHeight="1">
      <c r="A32" s="63"/>
      <c r="B32" s="96"/>
      <c r="C32" s="495" t="s">
        <v>52</v>
      </c>
      <c r="D32" s="497" t="str">
        <f>ORÇ!F22</f>
        <v>Limpeza de aço com lixamento e escovamento com escova de aço, até a completa remoção de partículas soltas, materiais indesejáveis e corrosão</v>
      </c>
      <c r="E32" s="498"/>
      <c r="F32" s="498"/>
      <c r="G32" s="499"/>
      <c r="H32" s="168" t="str">
        <f>ORÇ!I22</f>
        <v>m²</v>
      </c>
      <c r="I32" s="170">
        <f>SUM(I34:I45)</f>
        <v>408.76799999999997</v>
      </c>
      <c r="J32" s="251"/>
      <c r="K32" s="63"/>
      <c r="L32" s="63"/>
      <c r="M32" s="63"/>
    </row>
    <row r="33" spans="2:13" ht="21.95" customHeight="1">
      <c r="B33" s="96"/>
      <c r="C33" s="496"/>
      <c r="D33" s="10"/>
      <c r="E33" s="136" t="s">
        <v>39</v>
      </c>
      <c r="F33" s="150" t="s">
        <v>35</v>
      </c>
      <c r="G33" s="151" t="s">
        <v>36</v>
      </c>
      <c r="H33" s="123" t="s">
        <v>37</v>
      </c>
      <c r="I33" s="107" t="s">
        <v>38</v>
      </c>
      <c r="J33" s="251"/>
      <c r="L33" s="16"/>
      <c r="M33" s="16"/>
    </row>
    <row r="34" spans="2:13" ht="21.95" customHeight="1">
      <c r="B34" s="96"/>
      <c r="C34" s="496"/>
      <c r="D34" s="114" t="s">
        <v>90</v>
      </c>
      <c r="E34" s="133">
        <v>31</v>
      </c>
      <c r="F34" s="146" t="s">
        <v>40</v>
      </c>
      <c r="G34" s="147">
        <v>1.2</v>
      </c>
      <c r="H34" s="116">
        <v>1</v>
      </c>
      <c r="I34" s="124">
        <f>PRODUCT(E34:H34)</f>
        <v>37.199999999999996</v>
      </c>
      <c r="J34" s="251"/>
      <c r="L34" s="16"/>
      <c r="M34" s="16"/>
    </row>
    <row r="35" spans="2:13" ht="21.95" customHeight="1">
      <c r="B35" s="96"/>
      <c r="C35" s="496"/>
      <c r="D35" s="114" t="s">
        <v>86</v>
      </c>
      <c r="E35" s="133">
        <v>6.32</v>
      </c>
      <c r="F35" s="146" t="s">
        <v>40</v>
      </c>
      <c r="G35" s="147">
        <v>1.2</v>
      </c>
      <c r="H35" s="116">
        <v>1</v>
      </c>
      <c r="I35" s="124">
        <f t="shared" ref="I35:I45" si="1">PRODUCT(E35:H35)</f>
        <v>7.5839999999999996</v>
      </c>
      <c r="J35" s="251"/>
      <c r="L35" s="16"/>
      <c r="M35" s="16"/>
    </row>
    <row r="36" spans="2:13" ht="21.95" customHeight="1">
      <c r="B36" s="96"/>
      <c r="C36" s="496"/>
      <c r="D36" s="114" t="s">
        <v>89</v>
      </c>
      <c r="E36" s="133">
        <v>96.3</v>
      </c>
      <c r="F36" s="146" t="s">
        <v>40</v>
      </c>
      <c r="G36" s="147">
        <v>1.2</v>
      </c>
      <c r="H36" s="116">
        <v>1</v>
      </c>
      <c r="I36" s="124">
        <f t="shared" si="1"/>
        <v>115.55999999999999</v>
      </c>
      <c r="J36" s="251"/>
      <c r="L36" s="16"/>
      <c r="M36" s="16"/>
    </row>
    <row r="37" spans="2:13" ht="21.95" customHeight="1">
      <c r="B37" s="96"/>
      <c r="C37" s="496"/>
      <c r="D37" s="114" t="s">
        <v>87</v>
      </c>
      <c r="E37" s="133">
        <v>5.52</v>
      </c>
      <c r="F37" s="146" t="s">
        <v>40</v>
      </c>
      <c r="G37" s="147">
        <v>1.2</v>
      </c>
      <c r="H37" s="116">
        <v>1</v>
      </c>
      <c r="I37" s="124">
        <f t="shared" si="1"/>
        <v>6.6239999999999997</v>
      </c>
      <c r="J37" s="251"/>
      <c r="L37" s="16"/>
      <c r="M37" s="16"/>
    </row>
    <row r="38" spans="2:13" ht="21.95" customHeight="1">
      <c r="B38" s="96"/>
      <c r="C38" s="496"/>
      <c r="D38" s="114" t="s">
        <v>91</v>
      </c>
      <c r="E38" s="133">
        <v>51</v>
      </c>
      <c r="F38" s="146" t="s">
        <v>40</v>
      </c>
      <c r="G38" s="147">
        <v>1.2</v>
      </c>
      <c r="H38" s="116">
        <v>1</v>
      </c>
      <c r="I38" s="124">
        <f t="shared" si="1"/>
        <v>61.199999999999996</v>
      </c>
      <c r="J38" s="251"/>
      <c r="L38" s="16"/>
      <c r="M38" s="16"/>
    </row>
    <row r="39" spans="2:13" ht="30">
      <c r="B39" s="96"/>
      <c r="C39" s="496"/>
      <c r="D39" s="114" t="s">
        <v>92</v>
      </c>
      <c r="E39" s="133">
        <v>32.6</v>
      </c>
      <c r="F39" s="146" t="s">
        <v>40</v>
      </c>
      <c r="G39" s="147">
        <v>1.2</v>
      </c>
      <c r="H39" s="116">
        <v>1</v>
      </c>
      <c r="I39" s="124">
        <f t="shared" si="1"/>
        <v>39.119999999999997</v>
      </c>
      <c r="J39" s="251"/>
      <c r="L39" s="16"/>
      <c r="M39" s="16"/>
    </row>
    <row r="40" spans="2:13" ht="30">
      <c r="B40" s="96"/>
      <c r="C40" s="496"/>
      <c r="D40" s="114" t="s">
        <v>108</v>
      </c>
      <c r="E40" s="133">
        <v>32.6</v>
      </c>
      <c r="F40" s="146" t="s">
        <v>40</v>
      </c>
      <c r="G40" s="147">
        <v>1.2</v>
      </c>
      <c r="H40" s="116">
        <v>1</v>
      </c>
      <c r="I40" s="124">
        <f t="shared" ref="I40" si="2">PRODUCT(E40:H40)</f>
        <v>39.119999999999997</v>
      </c>
      <c r="J40" s="251"/>
      <c r="L40" s="16"/>
      <c r="M40" s="16"/>
    </row>
    <row r="41" spans="2:13" ht="21.95" customHeight="1">
      <c r="B41" s="96"/>
      <c r="C41" s="496"/>
      <c r="D41" s="114" t="s">
        <v>93</v>
      </c>
      <c r="E41" s="133">
        <v>37.299999999999997</v>
      </c>
      <c r="F41" s="146" t="s">
        <v>40</v>
      </c>
      <c r="G41" s="147">
        <v>1.2</v>
      </c>
      <c r="H41" s="116">
        <v>1</v>
      </c>
      <c r="I41" s="124">
        <f t="shared" si="1"/>
        <v>44.76</v>
      </c>
      <c r="J41" s="251"/>
      <c r="L41" s="16"/>
      <c r="M41" s="16"/>
    </row>
    <row r="42" spans="2:13" ht="30">
      <c r="B42" s="96"/>
      <c r="C42" s="496"/>
      <c r="D42" s="114" t="s">
        <v>94</v>
      </c>
      <c r="E42" s="133">
        <v>18</v>
      </c>
      <c r="F42" s="146" t="s">
        <v>40</v>
      </c>
      <c r="G42" s="147">
        <v>1.2</v>
      </c>
      <c r="H42" s="116">
        <v>1</v>
      </c>
      <c r="I42" s="124">
        <f t="shared" si="1"/>
        <v>21.599999999999998</v>
      </c>
      <c r="J42" s="251"/>
      <c r="L42" s="16"/>
      <c r="M42" s="16"/>
    </row>
    <row r="43" spans="2:13" ht="21.95" customHeight="1">
      <c r="B43" s="96"/>
      <c r="C43" s="496"/>
      <c r="D43" s="114" t="s">
        <v>95</v>
      </c>
      <c r="E43" s="133">
        <v>13</v>
      </c>
      <c r="F43" s="146" t="s">
        <v>40</v>
      </c>
      <c r="G43" s="147">
        <v>1.2</v>
      </c>
      <c r="H43" s="116">
        <v>1</v>
      </c>
      <c r="I43" s="124">
        <f t="shared" si="1"/>
        <v>15.6</v>
      </c>
      <c r="J43" s="251"/>
      <c r="L43" s="16"/>
      <c r="M43" s="16"/>
    </row>
    <row r="44" spans="2:13" ht="21.95" customHeight="1">
      <c r="B44" s="96"/>
      <c r="C44" s="496"/>
      <c r="D44" s="114" t="s">
        <v>96</v>
      </c>
      <c r="E44" s="133">
        <v>5</v>
      </c>
      <c r="F44" s="146" t="s">
        <v>40</v>
      </c>
      <c r="G44" s="147">
        <v>1.2</v>
      </c>
      <c r="H44" s="116">
        <v>1</v>
      </c>
      <c r="I44" s="124">
        <f t="shared" si="1"/>
        <v>6</v>
      </c>
      <c r="J44" s="251"/>
      <c r="L44" s="16"/>
      <c r="M44" s="16"/>
    </row>
    <row r="45" spans="2:13" ht="21.95" customHeight="1" thickBot="1">
      <c r="B45" s="96"/>
      <c r="C45" s="496"/>
      <c r="D45" s="127" t="s">
        <v>97</v>
      </c>
      <c r="E45" s="137">
        <v>12</v>
      </c>
      <c r="F45" s="146" t="s">
        <v>40</v>
      </c>
      <c r="G45" s="152">
        <v>1.2</v>
      </c>
      <c r="H45" s="116">
        <v>1</v>
      </c>
      <c r="I45" s="128">
        <f t="shared" si="1"/>
        <v>14.399999999999999</v>
      </c>
      <c r="J45" s="251"/>
      <c r="L45" s="16"/>
      <c r="M45" s="16"/>
    </row>
    <row r="46" spans="2:13" ht="35.1" customHeight="1">
      <c r="B46" s="96"/>
      <c r="C46" s="495" t="s">
        <v>53</v>
      </c>
      <c r="D46" s="497" t="str">
        <f>ORÇ!F23</f>
        <v>Pintura sobre metal, aplicação manual, com duas demãos de tinta esmalte sintético, referência Suvinil, Coral ou Metalatex, inclusive uma demão de fundo anticorrosivo</v>
      </c>
      <c r="E46" s="498"/>
      <c r="F46" s="498"/>
      <c r="G46" s="499"/>
      <c r="H46" s="168" t="str">
        <f>ORÇ!I23</f>
        <v>m²</v>
      </c>
      <c r="I46" s="170">
        <f>SUM(I48:I59)</f>
        <v>408.76799999999997</v>
      </c>
      <c r="J46" s="251"/>
      <c r="L46" s="16"/>
      <c r="M46" s="16"/>
    </row>
    <row r="47" spans="2:13" ht="21.95" customHeight="1">
      <c r="B47" s="96"/>
      <c r="C47" s="496"/>
      <c r="D47" s="83"/>
      <c r="E47" s="131" t="s">
        <v>39</v>
      </c>
      <c r="F47" s="142" t="s">
        <v>35</v>
      </c>
      <c r="G47" s="143" t="s">
        <v>36</v>
      </c>
      <c r="H47" s="57" t="s">
        <v>37</v>
      </c>
      <c r="I47" s="58" t="s">
        <v>38</v>
      </c>
      <c r="J47" s="251"/>
      <c r="L47" s="16"/>
      <c r="M47" s="16"/>
    </row>
    <row r="48" spans="2:13" ht="21.95" customHeight="1">
      <c r="B48" s="96"/>
      <c r="C48" s="496"/>
      <c r="D48" s="114" t="s">
        <v>90</v>
      </c>
      <c r="E48" s="133">
        <v>31</v>
      </c>
      <c r="F48" s="146" t="s">
        <v>40</v>
      </c>
      <c r="G48" s="147">
        <v>1.2</v>
      </c>
      <c r="H48" s="116">
        <v>1</v>
      </c>
      <c r="I48" s="124">
        <f>PRODUCT(E48:H48)</f>
        <v>37.199999999999996</v>
      </c>
      <c r="J48" s="251"/>
      <c r="L48" s="16"/>
      <c r="M48" s="16"/>
    </row>
    <row r="49" spans="1:15" ht="21.95" customHeight="1">
      <c r="B49" s="96"/>
      <c r="C49" s="496"/>
      <c r="D49" s="114" t="s">
        <v>86</v>
      </c>
      <c r="E49" s="133">
        <v>6.32</v>
      </c>
      <c r="F49" s="146" t="s">
        <v>40</v>
      </c>
      <c r="G49" s="147">
        <v>1.2</v>
      </c>
      <c r="H49" s="116">
        <v>1</v>
      </c>
      <c r="I49" s="124">
        <f t="shared" ref="I49:I59" si="3">PRODUCT(E49:H49)</f>
        <v>7.5839999999999996</v>
      </c>
      <c r="J49" s="251"/>
      <c r="L49" s="16"/>
      <c r="M49" s="16"/>
    </row>
    <row r="50" spans="1:15" ht="21.95" customHeight="1">
      <c r="B50" s="96"/>
      <c r="C50" s="496"/>
      <c r="D50" s="114" t="s">
        <v>89</v>
      </c>
      <c r="E50" s="133">
        <v>96.3</v>
      </c>
      <c r="F50" s="146" t="s">
        <v>40</v>
      </c>
      <c r="G50" s="147">
        <v>1.2</v>
      </c>
      <c r="H50" s="116">
        <v>1</v>
      </c>
      <c r="I50" s="124">
        <f t="shared" si="3"/>
        <v>115.55999999999999</v>
      </c>
      <c r="J50" s="251"/>
      <c r="L50" s="16"/>
      <c r="M50" s="172"/>
    </row>
    <row r="51" spans="1:15" ht="21.95" customHeight="1">
      <c r="B51" s="96"/>
      <c r="C51" s="496"/>
      <c r="D51" s="114" t="s">
        <v>87</v>
      </c>
      <c r="E51" s="133">
        <v>5.52</v>
      </c>
      <c r="F51" s="146" t="s">
        <v>40</v>
      </c>
      <c r="G51" s="147">
        <v>1.2</v>
      </c>
      <c r="H51" s="116">
        <v>1</v>
      </c>
      <c r="I51" s="124">
        <f t="shared" si="3"/>
        <v>6.6239999999999997</v>
      </c>
      <c r="J51" s="251"/>
      <c r="L51" s="16"/>
      <c r="M51" s="16"/>
    </row>
    <row r="52" spans="1:15" ht="21.95" customHeight="1">
      <c r="B52" s="96"/>
      <c r="C52" s="496"/>
      <c r="D52" s="114" t="s">
        <v>91</v>
      </c>
      <c r="E52" s="133">
        <v>51</v>
      </c>
      <c r="F52" s="146" t="s">
        <v>40</v>
      </c>
      <c r="G52" s="147">
        <v>1.2</v>
      </c>
      <c r="H52" s="116">
        <v>1</v>
      </c>
      <c r="I52" s="124">
        <f t="shared" si="3"/>
        <v>61.199999999999996</v>
      </c>
      <c r="J52" s="251"/>
      <c r="L52" s="16"/>
      <c r="M52" s="16"/>
      <c r="O52" s="62"/>
    </row>
    <row r="53" spans="1:15" ht="30">
      <c r="B53" s="96"/>
      <c r="C53" s="496"/>
      <c r="D53" s="114" t="s">
        <v>92</v>
      </c>
      <c r="E53" s="133">
        <v>32.6</v>
      </c>
      <c r="F53" s="146" t="s">
        <v>40</v>
      </c>
      <c r="G53" s="147">
        <v>1.2</v>
      </c>
      <c r="H53" s="116">
        <v>1</v>
      </c>
      <c r="I53" s="124">
        <f t="shared" si="3"/>
        <v>39.119999999999997</v>
      </c>
      <c r="J53" s="251"/>
      <c r="L53" s="16"/>
      <c r="M53" s="16"/>
    </row>
    <row r="54" spans="1:15" ht="30">
      <c r="B54" s="96"/>
      <c r="C54" s="496"/>
      <c r="D54" s="114" t="s">
        <v>108</v>
      </c>
      <c r="E54" s="133">
        <v>32.6</v>
      </c>
      <c r="F54" s="146" t="s">
        <v>40</v>
      </c>
      <c r="G54" s="147">
        <v>1.2</v>
      </c>
      <c r="H54" s="116">
        <v>1</v>
      </c>
      <c r="I54" s="124">
        <f t="shared" si="3"/>
        <v>39.119999999999997</v>
      </c>
      <c r="J54" s="251"/>
      <c r="L54" s="16"/>
      <c r="M54" s="16"/>
    </row>
    <row r="55" spans="1:15" ht="21.95" customHeight="1">
      <c r="B55" s="96"/>
      <c r="C55" s="496"/>
      <c r="D55" s="114" t="s">
        <v>93</v>
      </c>
      <c r="E55" s="133">
        <v>37.299999999999997</v>
      </c>
      <c r="F55" s="146" t="s">
        <v>40</v>
      </c>
      <c r="G55" s="147">
        <v>1.2</v>
      </c>
      <c r="H55" s="116">
        <v>1</v>
      </c>
      <c r="I55" s="124">
        <f t="shared" si="3"/>
        <v>44.76</v>
      </c>
      <c r="J55" s="251"/>
      <c r="L55" s="16"/>
      <c r="M55" s="16"/>
    </row>
    <row r="56" spans="1:15" ht="30">
      <c r="B56" s="96"/>
      <c r="C56" s="496"/>
      <c r="D56" s="114" t="s">
        <v>94</v>
      </c>
      <c r="E56" s="133">
        <v>18</v>
      </c>
      <c r="F56" s="146" t="s">
        <v>40</v>
      </c>
      <c r="G56" s="147">
        <v>1.2</v>
      </c>
      <c r="H56" s="116">
        <v>1</v>
      </c>
      <c r="I56" s="124">
        <f t="shared" si="3"/>
        <v>21.599999999999998</v>
      </c>
      <c r="J56" s="251"/>
      <c r="L56" s="16"/>
      <c r="M56" s="16"/>
    </row>
    <row r="57" spans="1:15" ht="21.95" customHeight="1">
      <c r="B57" s="96"/>
      <c r="C57" s="496"/>
      <c r="D57" s="114" t="s">
        <v>95</v>
      </c>
      <c r="E57" s="133">
        <v>13</v>
      </c>
      <c r="F57" s="146" t="s">
        <v>40</v>
      </c>
      <c r="G57" s="147">
        <v>1.2</v>
      </c>
      <c r="H57" s="116">
        <v>1</v>
      </c>
      <c r="I57" s="124">
        <f t="shared" si="3"/>
        <v>15.6</v>
      </c>
      <c r="J57" s="251"/>
      <c r="L57" s="16"/>
      <c r="M57" s="16"/>
    </row>
    <row r="58" spans="1:15" ht="21.95" customHeight="1">
      <c r="B58" s="96"/>
      <c r="C58" s="496"/>
      <c r="D58" s="114" t="s">
        <v>96</v>
      </c>
      <c r="E58" s="133">
        <v>5</v>
      </c>
      <c r="F58" s="146" t="s">
        <v>40</v>
      </c>
      <c r="G58" s="147">
        <v>1.2</v>
      </c>
      <c r="H58" s="116">
        <v>1</v>
      </c>
      <c r="I58" s="124">
        <f t="shared" si="3"/>
        <v>6</v>
      </c>
      <c r="J58" s="251"/>
      <c r="L58" s="16"/>
      <c r="M58" s="16"/>
    </row>
    <row r="59" spans="1:15" ht="21.95" customHeight="1" thickBot="1">
      <c r="B59" s="96"/>
      <c r="C59" s="500"/>
      <c r="D59" s="125" t="s">
        <v>97</v>
      </c>
      <c r="E59" s="135">
        <v>12</v>
      </c>
      <c r="F59" s="146" t="s">
        <v>40</v>
      </c>
      <c r="G59" s="156">
        <v>1.2</v>
      </c>
      <c r="H59" s="167">
        <v>1</v>
      </c>
      <c r="I59" s="126">
        <f t="shared" si="3"/>
        <v>14.399999999999999</v>
      </c>
      <c r="J59" s="251"/>
      <c r="L59" s="16"/>
      <c r="M59" s="16"/>
    </row>
    <row r="60" spans="1:15" s="62" customFormat="1" ht="35.1" customHeight="1">
      <c r="A60" s="63"/>
      <c r="B60" s="96"/>
      <c r="C60" s="495" t="s">
        <v>84</v>
      </c>
      <c r="D60" s="497" t="str">
        <f>'COMP. 1'!D15:I15</f>
        <v>Guarda corpo de tubo de ferro galvanizado, diâm. 2", h=1.2 m, tela de arame ondulada inclusive pintura a óleo ou esmalte</v>
      </c>
      <c r="E60" s="498"/>
      <c r="F60" s="498"/>
      <c r="G60" s="499"/>
      <c r="H60" s="168" t="str">
        <f>ORÇ!I24</f>
        <v>m</v>
      </c>
      <c r="I60" s="170">
        <f>SUM(I62:I65)</f>
        <v>8.1</v>
      </c>
      <c r="J60" s="251"/>
      <c r="K60" s="63"/>
      <c r="L60" s="63"/>
      <c r="M60" s="63"/>
    </row>
    <row r="61" spans="1:15" ht="21.95" customHeight="1">
      <c r="B61" s="96"/>
      <c r="C61" s="496"/>
      <c r="D61" s="83"/>
      <c r="E61" s="131" t="s">
        <v>39</v>
      </c>
      <c r="F61" s="142" t="s">
        <v>35</v>
      </c>
      <c r="G61" s="143" t="s">
        <v>36</v>
      </c>
      <c r="H61" s="57" t="s">
        <v>37</v>
      </c>
      <c r="I61" s="58" t="s">
        <v>38</v>
      </c>
      <c r="J61" s="251"/>
      <c r="L61" s="16"/>
      <c r="M61" s="16"/>
    </row>
    <row r="62" spans="1:15" ht="21.95" customHeight="1">
      <c r="B62" s="96"/>
      <c r="C62" s="496"/>
      <c r="D62" s="114" t="s">
        <v>86</v>
      </c>
      <c r="E62" s="133">
        <v>1.5</v>
      </c>
      <c r="F62" s="146" t="s">
        <v>40</v>
      </c>
      <c r="G62" s="146" t="s">
        <v>40</v>
      </c>
      <c r="H62" s="116">
        <v>1</v>
      </c>
      <c r="I62" s="117">
        <f t="shared" ref="I62:I63" si="4">PRODUCT(E62:H62)</f>
        <v>1.5</v>
      </c>
      <c r="J62" s="251"/>
      <c r="L62" s="16"/>
      <c r="M62" s="16"/>
    </row>
    <row r="63" spans="1:15" ht="21.95" customHeight="1">
      <c r="B63" s="96"/>
      <c r="C63" s="496"/>
      <c r="D63" s="114" t="s">
        <v>86</v>
      </c>
      <c r="E63" s="133">
        <v>1.6</v>
      </c>
      <c r="F63" s="146" t="s">
        <v>40</v>
      </c>
      <c r="G63" s="146" t="s">
        <v>40</v>
      </c>
      <c r="H63" s="116">
        <v>1</v>
      </c>
      <c r="I63" s="118">
        <f t="shared" si="4"/>
        <v>1.6</v>
      </c>
      <c r="J63" s="251"/>
      <c r="L63" s="16"/>
      <c r="M63" s="16"/>
    </row>
    <row r="64" spans="1:15" ht="21.95" customHeight="1">
      <c r="B64" s="96"/>
      <c r="C64" s="496"/>
      <c r="D64" s="106" t="s">
        <v>87</v>
      </c>
      <c r="E64" s="134">
        <v>2</v>
      </c>
      <c r="F64" s="134" t="s">
        <v>40</v>
      </c>
      <c r="G64" s="134" t="s">
        <v>40</v>
      </c>
      <c r="H64" s="121">
        <v>1</v>
      </c>
      <c r="I64" s="120">
        <f>PRODUCT(E64:H64)</f>
        <v>2</v>
      </c>
      <c r="J64" s="251"/>
      <c r="L64" s="16"/>
      <c r="M64" s="16"/>
    </row>
    <row r="65" spans="1:13" ht="21.95" customHeight="1" thickBot="1">
      <c r="B65" s="96"/>
      <c r="C65" s="496"/>
      <c r="D65" s="109" t="s">
        <v>88</v>
      </c>
      <c r="E65" s="135">
        <v>3</v>
      </c>
      <c r="F65" s="135" t="s">
        <v>40</v>
      </c>
      <c r="G65" s="135" t="s">
        <v>40</v>
      </c>
      <c r="H65" s="110">
        <v>1</v>
      </c>
      <c r="I65" s="111">
        <f>PRODUCT(E65:H65)</f>
        <v>3</v>
      </c>
      <c r="J65" s="251"/>
      <c r="L65" s="16"/>
      <c r="M65" s="16"/>
    </row>
    <row r="66" spans="1:13" s="35" customFormat="1" ht="18" customHeight="1" thickBot="1">
      <c r="A66" s="36"/>
      <c r="B66" s="96"/>
      <c r="C66" s="84">
        <v>4</v>
      </c>
      <c r="D66" s="501" t="str">
        <f>ORÇ!D25</f>
        <v>RECUPERAÇÃO ESTRUTURAL</v>
      </c>
      <c r="E66" s="501"/>
      <c r="F66" s="501"/>
      <c r="G66" s="501"/>
      <c r="H66" s="501"/>
      <c r="I66" s="48"/>
      <c r="J66" s="251"/>
      <c r="K66" s="36"/>
      <c r="L66" s="36"/>
      <c r="M66" s="36"/>
    </row>
    <row r="67" spans="1:13" s="62" customFormat="1" ht="35.1" customHeight="1">
      <c r="A67" s="63"/>
      <c r="B67" s="96"/>
      <c r="C67" s="495" t="s">
        <v>13</v>
      </c>
      <c r="D67" s="497" t="str">
        <f>ORÇ!F26</f>
        <v>Remoção cuidadosa do concreto afetado, através de escarificação (considerando esp. escarificada de 5cm)</v>
      </c>
      <c r="E67" s="498"/>
      <c r="F67" s="498"/>
      <c r="G67" s="499"/>
      <c r="H67" s="168" t="str">
        <f>ORÇ!I26</f>
        <v>m²</v>
      </c>
      <c r="I67" s="170">
        <f>SUM(I69:I91)</f>
        <v>34.200000000000003</v>
      </c>
      <c r="J67" s="251"/>
      <c r="K67" s="63"/>
      <c r="L67" s="63"/>
      <c r="M67" s="63"/>
    </row>
    <row r="68" spans="1:13" ht="21.95" customHeight="1">
      <c r="B68" s="96"/>
      <c r="C68" s="496"/>
      <c r="D68" s="27"/>
      <c r="E68" s="129" t="s">
        <v>39</v>
      </c>
      <c r="F68" s="139" t="s">
        <v>35</v>
      </c>
      <c r="G68" s="140" t="s">
        <v>36</v>
      </c>
      <c r="H68" s="45" t="s">
        <v>37</v>
      </c>
      <c r="I68" s="43" t="s">
        <v>38</v>
      </c>
      <c r="J68" s="251"/>
      <c r="L68" s="16"/>
      <c r="M68" s="16"/>
    </row>
    <row r="69" spans="1:13" ht="21.95" customHeight="1">
      <c r="B69" s="96"/>
      <c r="C69" s="496"/>
      <c r="D69" s="112" t="s">
        <v>98</v>
      </c>
      <c r="E69" s="214">
        <v>2.5</v>
      </c>
      <c r="F69" s="215" t="s">
        <v>40</v>
      </c>
      <c r="G69" s="157">
        <v>0.7</v>
      </c>
      <c r="H69" s="119">
        <v>1</v>
      </c>
      <c r="I69" s="122">
        <f t="shared" ref="I69:I91" si="5">PRODUCT(E69:H69)</f>
        <v>1.75</v>
      </c>
      <c r="J69" s="251"/>
      <c r="L69" s="16"/>
      <c r="M69" s="16"/>
    </row>
    <row r="70" spans="1:13" ht="21.95" customHeight="1">
      <c r="B70" s="96"/>
      <c r="C70" s="496"/>
      <c r="D70" s="114" t="s">
        <v>98</v>
      </c>
      <c r="E70" s="133">
        <v>5</v>
      </c>
      <c r="F70" s="146" t="s">
        <v>40</v>
      </c>
      <c r="G70" s="147">
        <v>0.7</v>
      </c>
      <c r="H70" s="164">
        <v>1</v>
      </c>
      <c r="I70" s="124">
        <f t="shared" ref="I70" si="6">PRODUCT(E70:H70)</f>
        <v>3.5</v>
      </c>
      <c r="J70" s="251"/>
      <c r="L70" s="16"/>
      <c r="M70" s="16"/>
    </row>
    <row r="71" spans="1:13" ht="21.95" customHeight="1">
      <c r="B71" s="96"/>
      <c r="C71" s="496"/>
      <c r="D71" s="114" t="s">
        <v>98</v>
      </c>
      <c r="E71" s="134">
        <v>0.8</v>
      </c>
      <c r="F71" s="161" t="s">
        <v>40</v>
      </c>
      <c r="G71" s="147">
        <v>0.7</v>
      </c>
      <c r="H71" s="164">
        <v>1</v>
      </c>
      <c r="I71" s="124">
        <f t="shared" ref="I71" si="7">PRODUCT(E71:H71)</f>
        <v>0.55999999999999994</v>
      </c>
      <c r="J71" s="251"/>
      <c r="L71" s="16"/>
      <c r="M71" s="16"/>
    </row>
    <row r="72" spans="1:13" ht="21.95" customHeight="1">
      <c r="B72" s="96"/>
      <c r="C72" s="496"/>
      <c r="D72" s="114" t="s">
        <v>101</v>
      </c>
      <c r="E72" s="137">
        <v>1.2</v>
      </c>
      <c r="F72" s="158" t="s">
        <v>40</v>
      </c>
      <c r="G72" s="159">
        <v>0.5</v>
      </c>
      <c r="H72" s="160">
        <v>1</v>
      </c>
      <c r="I72" s="124">
        <f t="shared" si="5"/>
        <v>0.6</v>
      </c>
      <c r="J72" s="251"/>
      <c r="L72" s="16"/>
      <c r="M72" s="16"/>
    </row>
    <row r="73" spans="1:13" ht="21.95" customHeight="1">
      <c r="B73" s="96"/>
      <c r="C73" s="496"/>
      <c r="D73" s="114" t="s">
        <v>101</v>
      </c>
      <c r="E73" s="137">
        <v>1.8</v>
      </c>
      <c r="F73" s="158" t="s">
        <v>40</v>
      </c>
      <c r="G73" s="159">
        <v>0.5</v>
      </c>
      <c r="H73" s="160">
        <v>1</v>
      </c>
      <c r="I73" s="124">
        <f t="shared" ref="I73" si="8">PRODUCT(E73:H73)</f>
        <v>0.9</v>
      </c>
      <c r="J73" s="251"/>
      <c r="L73" s="16"/>
      <c r="M73" s="16"/>
    </row>
    <row r="74" spans="1:13" ht="21.95" customHeight="1">
      <c r="B74" s="96"/>
      <c r="C74" s="496"/>
      <c r="D74" s="114" t="s">
        <v>101</v>
      </c>
      <c r="E74" s="137">
        <v>2</v>
      </c>
      <c r="F74" s="158" t="s">
        <v>40</v>
      </c>
      <c r="G74" s="159">
        <v>0.5</v>
      </c>
      <c r="H74" s="160">
        <v>1</v>
      </c>
      <c r="I74" s="124">
        <f t="shared" si="5"/>
        <v>1</v>
      </c>
      <c r="J74" s="251"/>
      <c r="L74" s="16"/>
      <c r="M74" s="16"/>
    </row>
    <row r="75" spans="1:13" ht="21.95" customHeight="1">
      <c r="B75" s="96"/>
      <c r="C75" s="496"/>
      <c r="D75" s="114" t="s">
        <v>101</v>
      </c>
      <c r="E75" s="137">
        <v>1.4</v>
      </c>
      <c r="F75" s="158" t="s">
        <v>40</v>
      </c>
      <c r="G75" s="159">
        <v>0.5</v>
      </c>
      <c r="H75" s="160">
        <v>1</v>
      </c>
      <c r="I75" s="124">
        <f t="shared" si="5"/>
        <v>0.7</v>
      </c>
      <c r="J75" s="251"/>
      <c r="L75" s="16"/>
      <c r="M75" s="16"/>
    </row>
    <row r="76" spans="1:13" ht="21.95" customHeight="1">
      <c r="B76" s="96"/>
      <c r="C76" s="496"/>
      <c r="D76" s="108" t="s">
        <v>100</v>
      </c>
      <c r="E76" s="137">
        <v>3.1</v>
      </c>
      <c r="F76" s="158" t="s">
        <v>40</v>
      </c>
      <c r="G76" s="159">
        <v>0.8</v>
      </c>
      <c r="H76" s="160">
        <v>1</v>
      </c>
      <c r="I76" s="124">
        <f t="shared" si="5"/>
        <v>2.4800000000000004</v>
      </c>
      <c r="J76" s="251"/>
      <c r="L76" s="16"/>
      <c r="M76" s="16"/>
    </row>
    <row r="77" spans="1:13" ht="21.95" customHeight="1">
      <c r="B77" s="96"/>
      <c r="C77" s="496"/>
      <c r="D77" s="108" t="s">
        <v>100</v>
      </c>
      <c r="E77" s="137">
        <v>0.5</v>
      </c>
      <c r="F77" s="158" t="s">
        <v>40</v>
      </c>
      <c r="G77" s="159">
        <v>0.95</v>
      </c>
      <c r="H77" s="160">
        <v>1</v>
      </c>
      <c r="I77" s="124">
        <f t="shared" si="5"/>
        <v>0.47499999999999998</v>
      </c>
      <c r="J77" s="251"/>
      <c r="L77" s="16"/>
      <c r="M77" s="16"/>
    </row>
    <row r="78" spans="1:13" ht="21.95" customHeight="1">
      <c r="B78" s="96"/>
      <c r="C78" s="496"/>
      <c r="D78" s="108" t="s">
        <v>102</v>
      </c>
      <c r="E78" s="137">
        <v>2.8</v>
      </c>
      <c r="F78" s="158" t="s">
        <v>40</v>
      </c>
      <c r="G78" s="159">
        <v>0.95</v>
      </c>
      <c r="H78" s="160">
        <v>1</v>
      </c>
      <c r="I78" s="124">
        <f t="shared" si="5"/>
        <v>2.6599999999999997</v>
      </c>
      <c r="J78" s="251"/>
      <c r="L78" s="16"/>
      <c r="M78" s="16"/>
    </row>
    <row r="79" spans="1:13" ht="21.95" customHeight="1">
      <c r="B79" s="96"/>
      <c r="C79" s="496"/>
      <c r="D79" s="108" t="s">
        <v>102</v>
      </c>
      <c r="E79" s="137">
        <v>3.4</v>
      </c>
      <c r="F79" s="158" t="s">
        <v>40</v>
      </c>
      <c r="G79" s="159">
        <v>0.95</v>
      </c>
      <c r="H79" s="160">
        <v>1</v>
      </c>
      <c r="I79" s="124">
        <f t="shared" si="5"/>
        <v>3.23</v>
      </c>
      <c r="J79" s="251"/>
      <c r="L79" s="16"/>
      <c r="M79" s="16"/>
    </row>
    <row r="80" spans="1:13" ht="21.95" customHeight="1">
      <c r="B80" s="96"/>
      <c r="C80" s="496"/>
      <c r="D80" s="108" t="s">
        <v>102</v>
      </c>
      <c r="E80" s="137">
        <v>1.5</v>
      </c>
      <c r="F80" s="158" t="s">
        <v>40</v>
      </c>
      <c r="G80" s="159">
        <v>0.95</v>
      </c>
      <c r="H80" s="160">
        <v>1</v>
      </c>
      <c r="I80" s="124">
        <f t="shared" si="5"/>
        <v>1.4249999999999998</v>
      </c>
      <c r="J80" s="251"/>
      <c r="L80" s="16"/>
      <c r="M80" s="16"/>
    </row>
    <row r="81" spans="1:13" ht="30">
      <c r="B81" s="96"/>
      <c r="C81" s="496"/>
      <c r="D81" s="114" t="s">
        <v>99</v>
      </c>
      <c r="E81" s="137">
        <v>2</v>
      </c>
      <c r="F81" s="158" t="s">
        <v>40</v>
      </c>
      <c r="G81" s="159">
        <v>0.7</v>
      </c>
      <c r="H81" s="160">
        <v>1</v>
      </c>
      <c r="I81" s="124">
        <f t="shared" si="5"/>
        <v>1.4</v>
      </c>
      <c r="J81" s="251"/>
      <c r="L81" s="16"/>
      <c r="M81" s="16"/>
    </row>
    <row r="82" spans="1:13" ht="21.95" customHeight="1">
      <c r="B82" s="96"/>
      <c r="C82" s="496"/>
      <c r="D82" s="114" t="s">
        <v>107</v>
      </c>
      <c r="E82" s="137">
        <v>4.5</v>
      </c>
      <c r="F82" s="158" t="s">
        <v>40</v>
      </c>
      <c r="G82" s="159">
        <v>0.5</v>
      </c>
      <c r="H82" s="160">
        <v>1</v>
      </c>
      <c r="I82" s="124">
        <f t="shared" si="5"/>
        <v>2.25</v>
      </c>
      <c r="J82" s="251"/>
      <c r="L82" s="16"/>
      <c r="M82" s="16"/>
    </row>
    <row r="83" spans="1:13" ht="21.95" customHeight="1">
      <c r="B83" s="96"/>
      <c r="C83" s="496"/>
      <c r="D83" s="108" t="s">
        <v>105</v>
      </c>
      <c r="E83" s="137">
        <v>1.2</v>
      </c>
      <c r="F83" s="158" t="s">
        <v>40</v>
      </c>
      <c r="G83" s="159">
        <v>0.95</v>
      </c>
      <c r="H83" s="160">
        <v>1</v>
      </c>
      <c r="I83" s="124">
        <f t="shared" ref="I83" si="9">PRODUCT(E83:H83)</f>
        <v>1.1399999999999999</v>
      </c>
      <c r="J83" s="251"/>
      <c r="L83" s="16"/>
      <c r="M83" s="16"/>
    </row>
    <row r="84" spans="1:13" ht="21.95" customHeight="1">
      <c r="B84" s="96"/>
      <c r="C84" s="496"/>
      <c r="D84" s="108" t="s">
        <v>103</v>
      </c>
      <c r="E84" s="137">
        <v>0.8</v>
      </c>
      <c r="F84" s="158" t="s">
        <v>40</v>
      </c>
      <c r="G84" s="159">
        <v>0.95</v>
      </c>
      <c r="H84" s="160">
        <v>1</v>
      </c>
      <c r="I84" s="124">
        <f t="shared" si="5"/>
        <v>0.76</v>
      </c>
      <c r="J84" s="251"/>
      <c r="L84" s="16"/>
      <c r="M84" s="16"/>
    </row>
    <row r="85" spans="1:13" ht="21.95" customHeight="1">
      <c r="B85" s="96"/>
      <c r="C85" s="496"/>
      <c r="D85" s="108" t="s">
        <v>103</v>
      </c>
      <c r="E85" s="137">
        <v>0.5</v>
      </c>
      <c r="F85" s="158" t="s">
        <v>40</v>
      </c>
      <c r="G85" s="159">
        <v>0.95</v>
      </c>
      <c r="H85" s="160">
        <v>1</v>
      </c>
      <c r="I85" s="124">
        <f t="shared" si="5"/>
        <v>0.47499999999999998</v>
      </c>
      <c r="J85" s="251"/>
      <c r="L85" s="16"/>
      <c r="M85" s="16" t="s">
        <v>104</v>
      </c>
    </row>
    <row r="86" spans="1:13" ht="21.95" customHeight="1">
      <c r="B86" s="96"/>
      <c r="C86" s="496"/>
      <c r="D86" s="108" t="s">
        <v>103</v>
      </c>
      <c r="E86" s="137">
        <v>0.6</v>
      </c>
      <c r="F86" s="158" t="s">
        <v>40</v>
      </c>
      <c r="G86" s="159">
        <v>0.95</v>
      </c>
      <c r="H86" s="160">
        <v>1</v>
      </c>
      <c r="I86" s="124">
        <f t="shared" si="5"/>
        <v>0.56999999999999995</v>
      </c>
      <c r="J86" s="251"/>
      <c r="L86" s="16"/>
      <c r="M86" s="16"/>
    </row>
    <row r="87" spans="1:13" ht="21.95" customHeight="1">
      <c r="B87" s="96"/>
      <c r="C87" s="496"/>
      <c r="D87" s="108" t="s">
        <v>103</v>
      </c>
      <c r="E87" s="137">
        <v>1.5</v>
      </c>
      <c r="F87" s="158" t="s">
        <v>40</v>
      </c>
      <c r="G87" s="159">
        <v>0.95</v>
      </c>
      <c r="H87" s="160">
        <v>1</v>
      </c>
      <c r="I87" s="124">
        <f t="shared" si="5"/>
        <v>1.4249999999999998</v>
      </c>
      <c r="J87" s="251"/>
      <c r="L87" s="16"/>
      <c r="M87" s="16"/>
    </row>
    <row r="88" spans="1:13" ht="21.95" customHeight="1">
      <c r="B88" s="96"/>
      <c r="C88" s="496"/>
      <c r="D88" s="108" t="s">
        <v>106</v>
      </c>
      <c r="E88" s="137">
        <v>2.5</v>
      </c>
      <c r="F88" s="158" t="s">
        <v>40</v>
      </c>
      <c r="G88" s="159">
        <v>0.95</v>
      </c>
      <c r="H88" s="160">
        <v>1</v>
      </c>
      <c r="I88" s="124">
        <f t="shared" ref="I88" si="10">PRODUCT(E88:H88)</f>
        <v>2.375</v>
      </c>
      <c r="J88" s="251"/>
      <c r="L88" s="16"/>
      <c r="M88" s="16"/>
    </row>
    <row r="89" spans="1:13" ht="21.95" customHeight="1">
      <c r="B89" s="96"/>
      <c r="C89" s="496"/>
      <c r="D89" s="108" t="s">
        <v>106</v>
      </c>
      <c r="E89" s="137">
        <v>2</v>
      </c>
      <c r="F89" s="158" t="s">
        <v>40</v>
      </c>
      <c r="G89" s="159">
        <v>0.95</v>
      </c>
      <c r="H89" s="160">
        <v>1</v>
      </c>
      <c r="I89" s="124">
        <f t="shared" si="5"/>
        <v>1.9</v>
      </c>
      <c r="J89" s="251"/>
      <c r="L89" s="16"/>
      <c r="M89" s="16"/>
    </row>
    <row r="90" spans="1:13" ht="21.95" customHeight="1">
      <c r="B90" s="96"/>
      <c r="C90" s="496"/>
      <c r="D90" s="108" t="s">
        <v>106</v>
      </c>
      <c r="E90" s="137">
        <v>1.5</v>
      </c>
      <c r="F90" s="158" t="s">
        <v>40</v>
      </c>
      <c r="G90" s="159">
        <v>0.95</v>
      </c>
      <c r="H90" s="160">
        <v>1</v>
      </c>
      <c r="I90" s="128">
        <f t="shared" si="5"/>
        <v>1.4249999999999998</v>
      </c>
      <c r="J90" s="251"/>
      <c r="L90" s="16"/>
      <c r="M90" s="16"/>
    </row>
    <row r="91" spans="1:13" ht="21.95" customHeight="1" thickBot="1">
      <c r="B91" s="96"/>
      <c r="C91" s="231"/>
      <c r="D91" s="125" t="s">
        <v>109</v>
      </c>
      <c r="E91" s="135">
        <v>2</v>
      </c>
      <c r="F91" s="166" t="s">
        <v>40</v>
      </c>
      <c r="G91" s="156">
        <v>0.6</v>
      </c>
      <c r="H91" s="167">
        <v>1</v>
      </c>
      <c r="I91" s="126">
        <f t="shared" si="5"/>
        <v>1.2</v>
      </c>
      <c r="J91" s="251"/>
      <c r="L91" s="16"/>
      <c r="M91" s="16"/>
    </row>
    <row r="92" spans="1:13" s="62" customFormat="1" ht="20.100000000000001" customHeight="1">
      <c r="A92" s="63"/>
      <c r="B92" s="96"/>
      <c r="C92" s="496" t="s">
        <v>15</v>
      </c>
      <c r="D92" s="502" t="str">
        <f>ORÇ!F27</f>
        <v>Aplicação de Oxiprimer ou equivalente, nas ferragens a serem recuperadas</v>
      </c>
      <c r="E92" s="503"/>
      <c r="F92" s="503"/>
      <c r="G92" s="504"/>
      <c r="H92" s="169" t="str">
        <f>ORÇ!I27</f>
        <v>m²</v>
      </c>
      <c r="I92" s="171">
        <f>SUM(I94:I116)</f>
        <v>34.200000000000003</v>
      </c>
      <c r="J92" s="251"/>
      <c r="K92" s="63"/>
      <c r="L92" s="63"/>
      <c r="M92" s="63"/>
    </row>
    <row r="93" spans="1:13" ht="21.95" customHeight="1">
      <c r="B93" s="96"/>
      <c r="C93" s="496"/>
      <c r="D93" s="83"/>
      <c r="E93" s="131" t="s">
        <v>39</v>
      </c>
      <c r="F93" s="142" t="s">
        <v>35</v>
      </c>
      <c r="G93" s="143" t="s">
        <v>36</v>
      </c>
      <c r="H93" s="57" t="s">
        <v>37</v>
      </c>
      <c r="I93" s="58" t="s">
        <v>38</v>
      </c>
      <c r="J93" s="251"/>
      <c r="L93" s="16"/>
      <c r="M93" s="16"/>
    </row>
    <row r="94" spans="1:13" ht="21.95" customHeight="1">
      <c r="B94" s="96"/>
      <c r="C94" s="496"/>
      <c r="D94" s="112" t="s">
        <v>98</v>
      </c>
      <c r="E94" s="214">
        <v>2.5</v>
      </c>
      <c r="F94" s="215" t="s">
        <v>40</v>
      </c>
      <c r="G94" s="157">
        <v>0.7</v>
      </c>
      <c r="H94" s="119">
        <v>1</v>
      </c>
      <c r="I94" s="122">
        <f t="shared" ref="I94:I116" si="11">PRODUCT(E94:H94)</f>
        <v>1.75</v>
      </c>
      <c r="J94" s="251"/>
      <c r="L94" s="16"/>
      <c r="M94" s="16"/>
    </row>
    <row r="95" spans="1:13" ht="21.95" customHeight="1">
      <c r="B95" s="96"/>
      <c r="C95" s="496"/>
      <c r="D95" s="114" t="s">
        <v>98</v>
      </c>
      <c r="E95" s="133">
        <v>5</v>
      </c>
      <c r="F95" s="146" t="s">
        <v>40</v>
      </c>
      <c r="G95" s="147">
        <v>0.7</v>
      </c>
      <c r="H95" s="164">
        <v>1</v>
      </c>
      <c r="I95" s="124">
        <f t="shared" si="11"/>
        <v>3.5</v>
      </c>
      <c r="J95" s="251"/>
      <c r="L95" s="16"/>
      <c r="M95" s="16"/>
    </row>
    <row r="96" spans="1:13" ht="21.95" customHeight="1">
      <c r="B96" s="96"/>
      <c r="C96" s="496"/>
      <c r="D96" s="114" t="s">
        <v>98</v>
      </c>
      <c r="E96" s="134">
        <v>0.8</v>
      </c>
      <c r="F96" s="161" t="s">
        <v>40</v>
      </c>
      <c r="G96" s="147">
        <v>0.7</v>
      </c>
      <c r="H96" s="164">
        <v>1</v>
      </c>
      <c r="I96" s="124">
        <f t="shared" si="11"/>
        <v>0.55999999999999994</v>
      </c>
      <c r="J96" s="251"/>
      <c r="L96" s="16"/>
      <c r="M96" s="16"/>
    </row>
    <row r="97" spans="2:13" ht="21.95" customHeight="1">
      <c r="B97" s="96"/>
      <c r="C97" s="496"/>
      <c r="D97" s="114" t="s">
        <v>101</v>
      </c>
      <c r="E97" s="137">
        <v>1.2</v>
      </c>
      <c r="F97" s="158" t="s">
        <v>40</v>
      </c>
      <c r="G97" s="159">
        <v>0.5</v>
      </c>
      <c r="H97" s="160">
        <v>1</v>
      </c>
      <c r="I97" s="124">
        <f t="shared" si="11"/>
        <v>0.6</v>
      </c>
      <c r="J97" s="251"/>
      <c r="L97" s="16"/>
      <c r="M97" s="16"/>
    </row>
    <row r="98" spans="2:13" ht="21.95" customHeight="1">
      <c r="B98" s="96"/>
      <c r="C98" s="496"/>
      <c r="D98" s="114" t="s">
        <v>101</v>
      </c>
      <c r="E98" s="137">
        <v>1.8</v>
      </c>
      <c r="F98" s="158" t="s">
        <v>40</v>
      </c>
      <c r="G98" s="159">
        <v>0.5</v>
      </c>
      <c r="H98" s="160">
        <v>1</v>
      </c>
      <c r="I98" s="124">
        <f t="shared" si="11"/>
        <v>0.9</v>
      </c>
      <c r="J98" s="251"/>
      <c r="L98" s="16"/>
      <c r="M98" s="16"/>
    </row>
    <row r="99" spans="2:13" ht="21.95" customHeight="1">
      <c r="B99" s="96"/>
      <c r="C99" s="496"/>
      <c r="D99" s="114" t="s">
        <v>101</v>
      </c>
      <c r="E99" s="137">
        <v>2</v>
      </c>
      <c r="F99" s="158" t="s">
        <v>40</v>
      </c>
      <c r="G99" s="159">
        <v>0.5</v>
      </c>
      <c r="H99" s="160">
        <v>1</v>
      </c>
      <c r="I99" s="124">
        <f t="shared" si="11"/>
        <v>1</v>
      </c>
      <c r="J99" s="251"/>
      <c r="L99" s="16"/>
      <c r="M99" s="16"/>
    </row>
    <row r="100" spans="2:13" ht="21.95" customHeight="1">
      <c r="B100" s="96"/>
      <c r="C100" s="496"/>
      <c r="D100" s="114" t="s">
        <v>101</v>
      </c>
      <c r="E100" s="137">
        <v>1.4</v>
      </c>
      <c r="F100" s="158" t="s">
        <v>40</v>
      </c>
      <c r="G100" s="159">
        <v>0.5</v>
      </c>
      <c r="H100" s="160">
        <v>1</v>
      </c>
      <c r="I100" s="124">
        <f t="shared" si="11"/>
        <v>0.7</v>
      </c>
      <c r="J100" s="251"/>
      <c r="L100" s="16"/>
      <c r="M100" s="16"/>
    </row>
    <row r="101" spans="2:13" ht="21.95" customHeight="1">
      <c r="B101" s="96"/>
      <c r="C101" s="496"/>
      <c r="D101" s="108" t="s">
        <v>100</v>
      </c>
      <c r="E101" s="137">
        <v>3.1</v>
      </c>
      <c r="F101" s="158" t="s">
        <v>40</v>
      </c>
      <c r="G101" s="159">
        <v>0.8</v>
      </c>
      <c r="H101" s="160">
        <v>1</v>
      </c>
      <c r="I101" s="124">
        <f t="shared" si="11"/>
        <v>2.4800000000000004</v>
      </c>
      <c r="J101" s="251"/>
      <c r="L101" s="16"/>
      <c r="M101" s="16"/>
    </row>
    <row r="102" spans="2:13" ht="21.95" customHeight="1">
      <c r="B102" s="96"/>
      <c r="C102" s="496"/>
      <c r="D102" s="108" t="s">
        <v>100</v>
      </c>
      <c r="E102" s="137">
        <v>0.5</v>
      </c>
      <c r="F102" s="158" t="s">
        <v>40</v>
      </c>
      <c r="G102" s="159">
        <v>0.95</v>
      </c>
      <c r="H102" s="160">
        <v>1</v>
      </c>
      <c r="I102" s="124">
        <f t="shared" si="11"/>
        <v>0.47499999999999998</v>
      </c>
      <c r="J102" s="251"/>
      <c r="L102" s="16"/>
      <c r="M102" s="16"/>
    </row>
    <row r="103" spans="2:13" ht="21.95" customHeight="1">
      <c r="B103" s="96"/>
      <c r="C103" s="496"/>
      <c r="D103" s="108" t="s">
        <v>102</v>
      </c>
      <c r="E103" s="137">
        <v>2.8</v>
      </c>
      <c r="F103" s="158" t="s">
        <v>40</v>
      </c>
      <c r="G103" s="159">
        <v>0.95</v>
      </c>
      <c r="H103" s="160">
        <v>1</v>
      </c>
      <c r="I103" s="124">
        <f t="shared" si="11"/>
        <v>2.6599999999999997</v>
      </c>
      <c r="J103" s="251"/>
      <c r="L103" s="16"/>
      <c r="M103" s="16"/>
    </row>
    <row r="104" spans="2:13" ht="21.95" customHeight="1">
      <c r="B104" s="96"/>
      <c r="C104" s="496"/>
      <c r="D104" s="108" t="s">
        <v>102</v>
      </c>
      <c r="E104" s="137">
        <v>3.4</v>
      </c>
      <c r="F104" s="158" t="s">
        <v>40</v>
      </c>
      <c r="G104" s="159">
        <v>0.95</v>
      </c>
      <c r="H104" s="160">
        <v>1</v>
      </c>
      <c r="I104" s="124">
        <f t="shared" si="11"/>
        <v>3.23</v>
      </c>
      <c r="J104" s="251"/>
      <c r="L104" s="16"/>
      <c r="M104" s="16"/>
    </row>
    <row r="105" spans="2:13" ht="21.95" customHeight="1">
      <c r="B105" s="96"/>
      <c r="C105" s="496"/>
      <c r="D105" s="108" t="s">
        <v>102</v>
      </c>
      <c r="E105" s="137">
        <v>1.5</v>
      </c>
      <c r="F105" s="158" t="s">
        <v>40</v>
      </c>
      <c r="G105" s="159">
        <v>0.95</v>
      </c>
      <c r="H105" s="160">
        <v>1</v>
      </c>
      <c r="I105" s="124">
        <f t="shared" si="11"/>
        <v>1.4249999999999998</v>
      </c>
      <c r="J105" s="251"/>
      <c r="L105" s="16"/>
      <c r="M105" s="16"/>
    </row>
    <row r="106" spans="2:13" ht="21.95" customHeight="1">
      <c r="B106" s="96"/>
      <c r="C106" s="496"/>
      <c r="D106" s="114" t="s">
        <v>99</v>
      </c>
      <c r="E106" s="137">
        <v>2</v>
      </c>
      <c r="F106" s="158" t="s">
        <v>40</v>
      </c>
      <c r="G106" s="159">
        <v>0.7</v>
      </c>
      <c r="H106" s="160">
        <v>1</v>
      </c>
      <c r="I106" s="124">
        <f t="shared" si="11"/>
        <v>1.4</v>
      </c>
      <c r="J106" s="251"/>
      <c r="L106" s="16"/>
      <c r="M106" s="16"/>
    </row>
    <row r="107" spans="2:13" ht="21.95" customHeight="1">
      <c r="B107" s="96"/>
      <c r="C107" s="496"/>
      <c r="D107" s="114" t="s">
        <v>107</v>
      </c>
      <c r="E107" s="137">
        <v>4.5</v>
      </c>
      <c r="F107" s="158" t="s">
        <v>40</v>
      </c>
      <c r="G107" s="159">
        <v>0.5</v>
      </c>
      <c r="H107" s="160">
        <v>1</v>
      </c>
      <c r="I107" s="124">
        <f t="shared" si="11"/>
        <v>2.25</v>
      </c>
      <c r="J107" s="251"/>
      <c r="L107" s="16"/>
      <c r="M107" s="16"/>
    </row>
    <row r="108" spans="2:13" ht="21.95" customHeight="1">
      <c r="B108" s="96"/>
      <c r="C108" s="496"/>
      <c r="D108" s="108" t="s">
        <v>105</v>
      </c>
      <c r="E108" s="137">
        <v>1.2</v>
      </c>
      <c r="F108" s="158" t="s">
        <v>40</v>
      </c>
      <c r="G108" s="159">
        <v>0.95</v>
      </c>
      <c r="H108" s="160">
        <v>1</v>
      </c>
      <c r="I108" s="124">
        <f t="shared" si="11"/>
        <v>1.1399999999999999</v>
      </c>
      <c r="J108" s="251"/>
      <c r="L108" s="16"/>
      <c r="M108" s="16"/>
    </row>
    <row r="109" spans="2:13" ht="21.95" customHeight="1">
      <c r="B109" s="96"/>
      <c r="C109" s="496"/>
      <c r="D109" s="108" t="s">
        <v>103</v>
      </c>
      <c r="E109" s="137">
        <v>0.8</v>
      </c>
      <c r="F109" s="158" t="s">
        <v>40</v>
      </c>
      <c r="G109" s="159">
        <v>0.95</v>
      </c>
      <c r="H109" s="160">
        <v>1</v>
      </c>
      <c r="I109" s="124">
        <f t="shared" si="11"/>
        <v>0.76</v>
      </c>
      <c r="J109" s="251"/>
      <c r="L109" s="16"/>
      <c r="M109" s="16"/>
    </row>
    <row r="110" spans="2:13" ht="21.95" customHeight="1">
      <c r="B110" s="96"/>
      <c r="C110" s="496"/>
      <c r="D110" s="108" t="s">
        <v>103</v>
      </c>
      <c r="E110" s="137">
        <v>0.5</v>
      </c>
      <c r="F110" s="158" t="s">
        <v>40</v>
      </c>
      <c r="G110" s="159">
        <v>0.95</v>
      </c>
      <c r="H110" s="160">
        <v>1</v>
      </c>
      <c r="I110" s="124">
        <f t="shared" si="11"/>
        <v>0.47499999999999998</v>
      </c>
      <c r="J110" s="251"/>
      <c r="L110" s="16"/>
      <c r="M110" s="16" t="s">
        <v>104</v>
      </c>
    </row>
    <row r="111" spans="2:13" ht="21.95" customHeight="1">
      <c r="B111" s="96"/>
      <c r="C111" s="496"/>
      <c r="D111" s="108" t="s">
        <v>103</v>
      </c>
      <c r="E111" s="137">
        <v>0.6</v>
      </c>
      <c r="F111" s="158" t="s">
        <v>40</v>
      </c>
      <c r="G111" s="159">
        <v>0.95</v>
      </c>
      <c r="H111" s="160">
        <v>1</v>
      </c>
      <c r="I111" s="124">
        <f t="shared" si="11"/>
        <v>0.56999999999999995</v>
      </c>
      <c r="J111" s="251"/>
      <c r="L111" s="16"/>
      <c r="M111" s="16"/>
    </row>
    <row r="112" spans="2:13" ht="21.95" customHeight="1">
      <c r="B112" s="96"/>
      <c r="C112" s="496"/>
      <c r="D112" s="108" t="s">
        <v>103</v>
      </c>
      <c r="E112" s="137">
        <v>1.5</v>
      </c>
      <c r="F112" s="158" t="s">
        <v>40</v>
      </c>
      <c r="G112" s="159">
        <v>0.95</v>
      </c>
      <c r="H112" s="160">
        <v>1</v>
      </c>
      <c r="I112" s="124">
        <f t="shared" si="11"/>
        <v>1.4249999999999998</v>
      </c>
      <c r="J112" s="251"/>
      <c r="L112" s="16"/>
      <c r="M112" s="16"/>
    </row>
    <row r="113" spans="1:13" ht="21.95" customHeight="1">
      <c r="B113" s="96"/>
      <c r="C113" s="496"/>
      <c r="D113" s="108" t="s">
        <v>106</v>
      </c>
      <c r="E113" s="137">
        <v>2.5</v>
      </c>
      <c r="F113" s="158" t="s">
        <v>40</v>
      </c>
      <c r="G113" s="159">
        <v>0.95</v>
      </c>
      <c r="H113" s="160">
        <v>1</v>
      </c>
      <c r="I113" s="124">
        <f t="shared" si="11"/>
        <v>2.375</v>
      </c>
      <c r="J113" s="251"/>
      <c r="L113" s="16"/>
      <c r="M113" s="16"/>
    </row>
    <row r="114" spans="1:13" ht="21.95" customHeight="1">
      <c r="B114" s="96"/>
      <c r="C114" s="496"/>
      <c r="D114" s="108" t="s">
        <v>106</v>
      </c>
      <c r="E114" s="137">
        <v>2</v>
      </c>
      <c r="F114" s="158" t="s">
        <v>40</v>
      </c>
      <c r="G114" s="159">
        <v>0.95</v>
      </c>
      <c r="H114" s="160">
        <v>1</v>
      </c>
      <c r="I114" s="124">
        <f t="shared" si="11"/>
        <v>1.9</v>
      </c>
      <c r="J114" s="251"/>
      <c r="L114" s="16"/>
      <c r="M114" s="16"/>
    </row>
    <row r="115" spans="1:13" ht="21.95" customHeight="1">
      <c r="B115" s="96"/>
      <c r="C115" s="496"/>
      <c r="D115" s="108" t="s">
        <v>106</v>
      </c>
      <c r="E115" s="137">
        <v>1.5</v>
      </c>
      <c r="F115" s="158" t="s">
        <v>40</v>
      </c>
      <c r="G115" s="159">
        <v>0.95</v>
      </c>
      <c r="H115" s="160">
        <v>1</v>
      </c>
      <c r="I115" s="128">
        <f t="shared" si="11"/>
        <v>1.4249999999999998</v>
      </c>
      <c r="J115" s="251"/>
      <c r="L115" s="16"/>
      <c r="M115" s="16"/>
    </row>
    <row r="116" spans="1:13" ht="21.95" customHeight="1" thickBot="1">
      <c r="B116" s="96"/>
      <c r="C116" s="231"/>
      <c r="D116" s="125" t="s">
        <v>109</v>
      </c>
      <c r="E116" s="135">
        <v>2</v>
      </c>
      <c r="F116" s="166" t="s">
        <v>40</v>
      </c>
      <c r="G116" s="156">
        <v>0.6</v>
      </c>
      <c r="H116" s="167">
        <v>1</v>
      </c>
      <c r="I116" s="126">
        <f t="shared" si="11"/>
        <v>1.2</v>
      </c>
      <c r="J116" s="251"/>
      <c r="L116" s="16"/>
      <c r="M116" s="16"/>
    </row>
    <row r="117" spans="1:13" s="62" customFormat="1" ht="35.1" customHeight="1">
      <c r="A117" s="63"/>
      <c r="B117" s="96"/>
      <c r="C117" s="495" t="s">
        <v>16</v>
      </c>
      <c r="D117" s="497" t="str">
        <f>ORÇ!F28</f>
        <v xml:space="preserve">Recomposição de concreto danificado, com utilização de argamassa Sika Grout ou equivalente (considerando esp. 5cm) </v>
      </c>
      <c r="E117" s="498"/>
      <c r="F117" s="498"/>
      <c r="G117" s="499"/>
      <c r="H117" s="168" t="str">
        <f>ORÇ!I28</f>
        <v>m²</v>
      </c>
      <c r="I117" s="170">
        <f>SUM(I119:I141)</f>
        <v>34.200000000000003</v>
      </c>
      <c r="J117" s="251"/>
      <c r="K117" s="63"/>
      <c r="L117" s="63"/>
      <c r="M117" s="63"/>
    </row>
    <row r="118" spans="1:13" ht="21.95" customHeight="1">
      <c r="B118" s="96"/>
      <c r="C118" s="496"/>
      <c r="D118" s="83"/>
      <c r="E118" s="131" t="s">
        <v>39</v>
      </c>
      <c r="F118" s="142" t="s">
        <v>35</v>
      </c>
      <c r="G118" s="143" t="s">
        <v>36</v>
      </c>
      <c r="H118" s="57" t="s">
        <v>37</v>
      </c>
      <c r="I118" s="58" t="s">
        <v>38</v>
      </c>
      <c r="J118" s="251"/>
      <c r="L118" s="16"/>
      <c r="M118" s="16"/>
    </row>
    <row r="119" spans="1:13" ht="21.95" customHeight="1">
      <c r="B119" s="96"/>
      <c r="C119" s="496"/>
      <c r="D119" s="112" t="s">
        <v>98</v>
      </c>
      <c r="E119" s="214">
        <v>2.5</v>
      </c>
      <c r="F119" s="215" t="s">
        <v>40</v>
      </c>
      <c r="G119" s="157">
        <v>0.7</v>
      </c>
      <c r="H119" s="119">
        <v>1</v>
      </c>
      <c r="I119" s="122">
        <f t="shared" ref="I119:I141" si="12">PRODUCT(E119:H119)</f>
        <v>1.75</v>
      </c>
      <c r="J119" s="251"/>
      <c r="L119" s="16"/>
      <c r="M119" s="16"/>
    </row>
    <row r="120" spans="1:13" ht="21.95" customHeight="1">
      <c r="B120" s="96"/>
      <c r="C120" s="496"/>
      <c r="D120" s="114" t="s">
        <v>98</v>
      </c>
      <c r="E120" s="133">
        <v>5</v>
      </c>
      <c r="F120" s="146" t="s">
        <v>40</v>
      </c>
      <c r="G120" s="147">
        <v>0.7</v>
      </c>
      <c r="H120" s="164">
        <v>1</v>
      </c>
      <c r="I120" s="124">
        <f t="shared" si="12"/>
        <v>3.5</v>
      </c>
      <c r="J120" s="251"/>
      <c r="L120" s="16"/>
      <c r="M120" s="16"/>
    </row>
    <row r="121" spans="1:13" ht="21.95" customHeight="1">
      <c r="B121" s="96"/>
      <c r="C121" s="496"/>
      <c r="D121" s="114" t="s">
        <v>98</v>
      </c>
      <c r="E121" s="134">
        <v>0.8</v>
      </c>
      <c r="F121" s="161" t="s">
        <v>40</v>
      </c>
      <c r="G121" s="147">
        <v>0.7</v>
      </c>
      <c r="H121" s="164">
        <v>1</v>
      </c>
      <c r="I121" s="124">
        <f t="shared" si="12"/>
        <v>0.55999999999999994</v>
      </c>
      <c r="J121" s="251"/>
      <c r="L121" s="16"/>
      <c r="M121" s="16"/>
    </row>
    <row r="122" spans="1:13" ht="21.95" customHeight="1">
      <c r="B122" s="96"/>
      <c r="C122" s="496"/>
      <c r="D122" s="114" t="s">
        <v>101</v>
      </c>
      <c r="E122" s="137">
        <v>1.2</v>
      </c>
      <c r="F122" s="158" t="s">
        <v>40</v>
      </c>
      <c r="G122" s="159">
        <v>0.5</v>
      </c>
      <c r="H122" s="160">
        <v>1</v>
      </c>
      <c r="I122" s="124">
        <f t="shared" si="12"/>
        <v>0.6</v>
      </c>
      <c r="J122" s="251"/>
      <c r="L122" s="16"/>
      <c r="M122" s="16"/>
    </row>
    <row r="123" spans="1:13" ht="21.95" customHeight="1">
      <c r="B123" s="96"/>
      <c r="C123" s="496"/>
      <c r="D123" s="114" t="s">
        <v>101</v>
      </c>
      <c r="E123" s="137">
        <v>1.8</v>
      </c>
      <c r="F123" s="158" t="s">
        <v>40</v>
      </c>
      <c r="G123" s="159">
        <v>0.5</v>
      </c>
      <c r="H123" s="160">
        <v>1</v>
      </c>
      <c r="I123" s="124">
        <f t="shared" si="12"/>
        <v>0.9</v>
      </c>
      <c r="J123" s="251"/>
      <c r="L123" s="16"/>
      <c r="M123" s="16"/>
    </row>
    <row r="124" spans="1:13" ht="21.95" customHeight="1">
      <c r="B124" s="96"/>
      <c r="C124" s="496"/>
      <c r="D124" s="114" t="s">
        <v>101</v>
      </c>
      <c r="E124" s="137">
        <v>2</v>
      </c>
      <c r="F124" s="158" t="s">
        <v>40</v>
      </c>
      <c r="G124" s="159">
        <v>0.5</v>
      </c>
      <c r="H124" s="160">
        <v>1</v>
      </c>
      <c r="I124" s="124">
        <f t="shared" si="12"/>
        <v>1</v>
      </c>
      <c r="J124" s="251"/>
      <c r="L124" s="16"/>
      <c r="M124" s="16"/>
    </row>
    <row r="125" spans="1:13" ht="21.95" customHeight="1">
      <c r="B125" s="96"/>
      <c r="C125" s="496"/>
      <c r="D125" s="114" t="s">
        <v>101</v>
      </c>
      <c r="E125" s="137">
        <v>1.4</v>
      </c>
      <c r="F125" s="158" t="s">
        <v>40</v>
      </c>
      <c r="G125" s="159">
        <v>0.5</v>
      </c>
      <c r="H125" s="160">
        <v>1</v>
      </c>
      <c r="I125" s="124">
        <f t="shared" si="12"/>
        <v>0.7</v>
      </c>
      <c r="J125" s="251"/>
      <c r="L125" s="16"/>
      <c r="M125" s="16"/>
    </row>
    <row r="126" spans="1:13" ht="21.95" customHeight="1">
      <c r="B126" s="96"/>
      <c r="C126" s="496"/>
      <c r="D126" s="108" t="s">
        <v>100</v>
      </c>
      <c r="E126" s="137">
        <v>3.1</v>
      </c>
      <c r="F126" s="158" t="s">
        <v>40</v>
      </c>
      <c r="G126" s="159">
        <v>0.8</v>
      </c>
      <c r="H126" s="160">
        <v>1</v>
      </c>
      <c r="I126" s="124">
        <f t="shared" si="12"/>
        <v>2.4800000000000004</v>
      </c>
      <c r="J126" s="251"/>
      <c r="L126" s="16"/>
      <c r="M126" s="16"/>
    </row>
    <row r="127" spans="1:13" ht="21.95" customHeight="1">
      <c r="B127" s="96"/>
      <c r="C127" s="496"/>
      <c r="D127" s="108" t="s">
        <v>100</v>
      </c>
      <c r="E127" s="137">
        <v>0.5</v>
      </c>
      <c r="F127" s="158" t="s">
        <v>40</v>
      </c>
      <c r="G127" s="159">
        <v>0.95</v>
      </c>
      <c r="H127" s="160">
        <v>1</v>
      </c>
      <c r="I127" s="124">
        <f t="shared" si="12"/>
        <v>0.47499999999999998</v>
      </c>
      <c r="J127" s="251"/>
      <c r="L127" s="16"/>
      <c r="M127" s="16"/>
    </row>
    <row r="128" spans="1:13" ht="21.95" customHeight="1">
      <c r="B128" s="96"/>
      <c r="C128" s="496"/>
      <c r="D128" s="108" t="s">
        <v>102</v>
      </c>
      <c r="E128" s="137">
        <v>2.8</v>
      </c>
      <c r="F128" s="158" t="s">
        <v>40</v>
      </c>
      <c r="G128" s="159">
        <v>0.95</v>
      </c>
      <c r="H128" s="160">
        <v>1</v>
      </c>
      <c r="I128" s="124">
        <f t="shared" si="12"/>
        <v>2.6599999999999997</v>
      </c>
      <c r="J128" s="251"/>
      <c r="L128" s="16"/>
      <c r="M128" s="16"/>
    </row>
    <row r="129" spans="1:13" ht="21.95" customHeight="1">
      <c r="B129" s="96"/>
      <c r="C129" s="496"/>
      <c r="D129" s="108" t="s">
        <v>102</v>
      </c>
      <c r="E129" s="137">
        <v>3.4</v>
      </c>
      <c r="F129" s="158" t="s">
        <v>40</v>
      </c>
      <c r="G129" s="159">
        <v>0.95</v>
      </c>
      <c r="H129" s="160">
        <v>1</v>
      </c>
      <c r="I129" s="124">
        <f t="shared" si="12"/>
        <v>3.23</v>
      </c>
      <c r="J129" s="251"/>
      <c r="L129" s="16"/>
      <c r="M129" s="16"/>
    </row>
    <row r="130" spans="1:13" ht="21.95" customHeight="1">
      <c r="B130" s="96"/>
      <c r="C130" s="496"/>
      <c r="D130" s="108" t="s">
        <v>102</v>
      </c>
      <c r="E130" s="137">
        <v>1.5</v>
      </c>
      <c r="F130" s="158" t="s">
        <v>40</v>
      </c>
      <c r="G130" s="159">
        <v>0.95</v>
      </c>
      <c r="H130" s="160">
        <v>1</v>
      </c>
      <c r="I130" s="124">
        <f t="shared" si="12"/>
        <v>1.4249999999999998</v>
      </c>
      <c r="J130" s="251"/>
      <c r="L130" s="16"/>
      <c r="M130" s="16"/>
    </row>
    <row r="131" spans="1:13" ht="30" customHeight="1">
      <c r="B131" s="96"/>
      <c r="C131" s="496"/>
      <c r="D131" s="114" t="s">
        <v>99</v>
      </c>
      <c r="E131" s="137">
        <v>2</v>
      </c>
      <c r="F131" s="158" t="s">
        <v>40</v>
      </c>
      <c r="G131" s="159">
        <v>0.7</v>
      </c>
      <c r="H131" s="160">
        <v>1</v>
      </c>
      <c r="I131" s="124">
        <f t="shared" si="12"/>
        <v>1.4</v>
      </c>
      <c r="J131" s="251"/>
      <c r="L131" s="16"/>
      <c r="M131" s="16"/>
    </row>
    <row r="132" spans="1:13" ht="21.95" customHeight="1">
      <c r="B132" s="96"/>
      <c r="C132" s="496"/>
      <c r="D132" s="114" t="s">
        <v>107</v>
      </c>
      <c r="E132" s="137">
        <v>4.5</v>
      </c>
      <c r="F132" s="158" t="s">
        <v>40</v>
      </c>
      <c r="G132" s="159">
        <v>0.5</v>
      </c>
      <c r="H132" s="160">
        <v>1</v>
      </c>
      <c r="I132" s="124">
        <f t="shared" si="12"/>
        <v>2.25</v>
      </c>
      <c r="J132" s="251"/>
      <c r="L132" s="16"/>
      <c r="M132" s="16"/>
    </row>
    <row r="133" spans="1:13" ht="21.95" customHeight="1">
      <c r="B133" s="96"/>
      <c r="C133" s="496"/>
      <c r="D133" s="108" t="s">
        <v>105</v>
      </c>
      <c r="E133" s="137">
        <v>1.2</v>
      </c>
      <c r="F133" s="158" t="s">
        <v>40</v>
      </c>
      <c r="G133" s="159">
        <v>0.95</v>
      </c>
      <c r="H133" s="160">
        <v>1</v>
      </c>
      <c r="I133" s="124">
        <f t="shared" si="12"/>
        <v>1.1399999999999999</v>
      </c>
      <c r="J133" s="251"/>
      <c r="L133" s="16"/>
      <c r="M133" s="16"/>
    </row>
    <row r="134" spans="1:13" ht="21.95" customHeight="1">
      <c r="B134" s="96"/>
      <c r="C134" s="496"/>
      <c r="D134" s="108" t="s">
        <v>103</v>
      </c>
      <c r="E134" s="137">
        <v>0.8</v>
      </c>
      <c r="F134" s="158" t="s">
        <v>40</v>
      </c>
      <c r="G134" s="159">
        <v>0.95</v>
      </c>
      <c r="H134" s="160">
        <v>1</v>
      </c>
      <c r="I134" s="124">
        <f t="shared" si="12"/>
        <v>0.76</v>
      </c>
      <c r="J134" s="251"/>
      <c r="L134" s="16"/>
      <c r="M134" s="16"/>
    </row>
    <row r="135" spans="1:13" ht="21.95" customHeight="1">
      <c r="B135" s="96"/>
      <c r="C135" s="496"/>
      <c r="D135" s="108" t="s">
        <v>103</v>
      </c>
      <c r="E135" s="137">
        <v>0.5</v>
      </c>
      <c r="F135" s="158" t="s">
        <v>40</v>
      </c>
      <c r="G135" s="159">
        <v>0.95</v>
      </c>
      <c r="H135" s="160">
        <v>1</v>
      </c>
      <c r="I135" s="124">
        <f t="shared" si="12"/>
        <v>0.47499999999999998</v>
      </c>
      <c r="J135" s="251"/>
      <c r="L135" s="16"/>
      <c r="M135" s="16" t="s">
        <v>104</v>
      </c>
    </row>
    <row r="136" spans="1:13" ht="21.95" customHeight="1">
      <c r="B136" s="96"/>
      <c r="C136" s="496"/>
      <c r="D136" s="108" t="s">
        <v>103</v>
      </c>
      <c r="E136" s="137">
        <v>0.6</v>
      </c>
      <c r="F136" s="158" t="s">
        <v>40</v>
      </c>
      <c r="G136" s="159">
        <v>0.95</v>
      </c>
      <c r="H136" s="160">
        <v>1</v>
      </c>
      <c r="I136" s="124">
        <f t="shared" si="12"/>
        <v>0.56999999999999995</v>
      </c>
      <c r="J136" s="251"/>
      <c r="L136" s="16"/>
      <c r="M136" s="16"/>
    </row>
    <row r="137" spans="1:13" ht="21.95" customHeight="1">
      <c r="B137" s="96"/>
      <c r="C137" s="496"/>
      <c r="D137" s="108" t="s">
        <v>103</v>
      </c>
      <c r="E137" s="137">
        <v>1.5</v>
      </c>
      <c r="F137" s="158" t="s">
        <v>40</v>
      </c>
      <c r="G137" s="159">
        <v>0.95</v>
      </c>
      <c r="H137" s="160">
        <v>1</v>
      </c>
      <c r="I137" s="124">
        <f t="shared" si="12"/>
        <v>1.4249999999999998</v>
      </c>
      <c r="J137" s="251"/>
      <c r="L137" s="16"/>
      <c r="M137" s="16"/>
    </row>
    <row r="138" spans="1:13" ht="21.95" customHeight="1">
      <c r="B138" s="96"/>
      <c r="C138" s="496"/>
      <c r="D138" s="108" t="s">
        <v>106</v>
      </c>
      <c r="E138" s="137">
        <v>2.5</v>
      </c>
      <c r="F138" s="158" t="s">
        <v>40</v>
      </c>
      <c r="G138" s="159">
        <v>0.95</v>
      </c>
      <c r="H138" s="160">
        <v>1</v>
      </c>
      <c r="I138" s="124">
        <f t="shared" si="12"/>
        <v>2.375</v>
      </c>
      <c r="J138" s="251"/>
      <c r="L138" s="16"/>
      <c r="M138" s="16"/>
    </row>
    <row r="139" spans="1:13" ht="21.95" customHeight="1">
      <c r="B139" s="96"/>
      <c r="C139" s="496"/>
      <c r="D139" s="108" t="s">
        <v>106</v>
      </c>
      <c r="E139" s="137">
        <v>2</v>
      </c>
      <c r="F139" s="158" t="s">
        <v>40</v>
      </c>
      <c r="G139" s="159">
        <v>0.95</v>
      </c>
      <c r="H139" s="160">
        <v>1</v>
      </c>
      <c r="I139" s="124">
        <f t="shared" si="12"/>
        <v>1.9</v>
      </c>
      <c r="J139" s="251"/>
      <c r="L139" s="16"/>
      <c r="M139" s="16"/>
    </row>
    <row r="140" spans="1:13" ht="21.95" customHeight="1">
      <c r="B140" s="96"/>
      <c r="C140" s="496"/>
      <c r="D140" s="108" t="s">
        <v>106</v>
      </c>
      <c r="E140" s="137">
        <v>1.5</v>
      </c>
      <c r="F140" s="158" t="s">
        <v>40</v>
      </c>
      <c r="G140" s="159">
        <v>0.95</v>
      </c>
      <c r="H140" s="160">
        <v>1</v>
      </c>
      <c r="I140" s="128">
        <f t="shared" si="12"/>
        <v>1.4249999999999998</v>
      </c>
      <c r="J140" s="251"/>
      <c r="L140" s="16"/>
      <c r="M140" s="16"/>
    </row>
    <row r="141" spans="1:13" ht="21.95" customHeight="1" thickBot="1">
      <c r="B141" s="96"/>
      <c r="C141" s="231"/>
      <c r="D141" s="125" t="s">
        <v>109</v>
      </c>
      <c r="E141" s="135">
        <v>2</v>
      </c>
      <c r="F141" s="166" t="s">
        <v>40</v>
      </c>
      <c r="G141" s="156">
        <v>0.6</v>
      </c>
      <c r="H141" s="167">
        <v>1</v>
      </c>
      <c r="I141" s="126">
        <f t="shared" si="12"/>
        <v>1.2</v>
      </c>
      <c r="J141" s="251"/>
      <c r="L141" s="16"/>
      <c r="M141" s="16"/>
    </row>
    <row r="142" spans="1:13" s="35" customFormat="1" ht="18" customHeight="1" thickBot="1">
      <c r="A142" s="36"/>
      <c r="B142" s="96"/>
      <c r="C142" s="84">
        <v>5</v>
      </c>
      <c r="D142" s="501" t="str">
        <f>ORÇ!D29</f>
        <v xml:space="preserve">PISO </v>
      </c>
      <c r="E142" s="501"/>
      <c r="F142" s="501"/>
      <c r="G142" s="501"/>
      <c r="H142" s="501"/>
      <c r="I142" s="48"/>
      <c r="J142" s="251"/>
      <c r="K142" s="36"/>
      <c r="L142" s="36"/>
      <c r="M142" s="36"/>
    </row>
    <row r="143" spans="1:13" s="62" customFormat="1" ht="20.100000000000001" customHeight="1">
      <c r="A143" s="63"/>
      <c r="B143" s="96"/>
      <c r="C143" s="495" t="s">
        <v>17</v>
      </c>
      <c r="D143" s="497" t="str">
        <f>ORÇ!F30</f>
        <v>Demolição manual de concreto simples (EMOP 05.001.001)</v>
      </c>
      <c r="E143" s="498"/>
      <c r="F143" s="498"/>
      <c r="G143" s="499"/>
      <c r="H143" s="168" t="str">
        <f>ORÇ!I30</f>
        <v>m³</v>
      </c>
      <c r="I143" s="170">
        <f>SUM(I145:I159)</f>
        <v>7.1424799999999991</v>
      </c>
      <c r="J143" s="251"/>
      <c r="K143" s="63"/>
      <c r="L143" s="63"/>
      <c r="M143" s="63"/>
    </row>
    <row r="144" spans="1:13" ht="21.95" customHeight="1">
      <c r="B144" s="96"/>
      <c r="C144" s="496"/>
      <c r="D144" s="27"/>
      <c r="E144" s="129" t="s">
        <v>39</v>
      </c>
      <c r="F144" s="139" t="s">
        <v>35</v>
      </c>
      <c r="G144" s="140" t="s">
        <v>36</v>
      </c>
      <c r="H144" s="45" t="s">
        <v>37</v>
      </c>
      <c r="I144" s="43" t="s">
        <v>38</v>
      </c>
      <c r="J144" s="251"/>
      <c r="L144" s="16"/>
      <c r="M144" s="16"/>
    </row>
    <row r="145" spans="1:13" ht="21.95" customHeight="1">
      <c r="B145" s="96"/>
      <c r="C145" s="496"/>
      <c r="D145" s="114" t="s">
        <v>90</v>
      </c>
      <c r="E145" s="133">
        <v>31.2</v>
      </c>
      <c r="F145" s="146">
        <v>1.2</v>
      </c>
      <c r="G145" s="147">
        <v>0.02</v>
      </c>
      <c r="H145" s="116">
        <v>1</v>
      </c>
      <c r="I145" s="117">
        <f t="shared" ref="I145:I159" si="13">PRODUCT(E145:H145)</f>
        <v>0.74880000000000002</v>
      </c>
      <c r="J145" s="251"/>
      <c r="L145" s="16"/>
      <c r="M145" s="16"/>
    </row>
    <row r="146" spans="1:13" ht="21.95" customHeight="1">
      <c r="B146" s="96"/>
      <c r="C146" s="496"/>
      <c r="D146" s="114" t="s">
        <v>86</v>
      </c>
      <c r="E146" s="133">
        <v>1.46</v>
      </c>
      <c r="F146" s="146">
        <v>2.4</v>
      </c>
      <c r="G146" s="147">
        <v>0.02</v>
      </c>
      <c r="H146" s="116">
        <v>1</v>
      </c>
      <c r="I146" s="118">
        <f t="shared" si="13"/>
        <v>7.0080000000000003E-2</v>
      </c>
      <c r="J146" s="251"/>
      <c r="L146" s="16"/>
      <c r="M146" s="16"/>
    </row>
    <row r="147" spans="1:13" ht="21.95" customHeight="1">
      <c r="B147" s="96"/>
      <c r="C147" s="496"/>
      <c r="D147" s="114" t="s">
        <v>89</v>
      </c>
      <c r="E147" s="133">
        <v>48.15</v>
      </c>
      <c r="F147" s="146">
        <v>1.2</v>
      </c>
      <c r="G147" s="147">
        <v>0.02</v>
      </c>
      <c r="H147" s="116">
        <v>1</v>
      </c>
      <c r="I147" s="118">
        <f t="shared" si="13"/>
        <v>1.1556</v>
      </c>
      <c r="J147" s="251"/>
      <c r="L147" s="16"/>
      <c r="M147" s="16"/>
    </row>
    <row r="148" spans="1:13" ht="21.95" customHeight="1">
      <c r="B148" s="96"/>
      <c r="C148" s="496"/>
      <c r="D148" s="114" t="s">
        <v>87</v>
      </c>
      <c r="E148" s="133">
        <v>2</v>
      </c>
      <c r="F148" s="146">
        <v>2.84</v>
      </c>
      <c r="G148" s="147">
        <v>0.02</v>
      </c>
      <c r="H148" s="116">
        <v>1</v>
      </c>
      <c r="I148" s="118">
        <f t="shared" si="13"/>
        <v>0.11359999999999999</v>
      </c>
      <c r="J148" s="251"/>
      <c r="L148" s="16"/>
      <c r="M148" s="16"/>
    </row>
    <row r="149" spans="1:13" ht="21.95" customHeight="1">
      <c r="B149" s="96"/>
      <c r="C149" s="496"/>
      <c r="D149" s="114" t="s">
        <v>91</v>
      </c>
      <c r="E149" s="133">
        <v>51</v>
      </c>
      <c r="F149" s="146">
        <v>1.2</v>
      </c>
      <c r="G149" s="147">
        <v>0.02</v>
      </c>
      <c r="H149" s="116">
        <v>1</v>
      </c>
      <c r="I149" s="118">
        <f t="shared" si="13"/>
        <v>1.224</v>
      </c>
      <c r="J149" s="251"/>
      <c r="L149" s="16"/>
      <c r="M149" s="16"/>
    </row>
    <row r="150" spans="1:13" ht="30">
      <c r="B150" s="96"/>
      <c r="C150" s="496"/>
      <c r="D150" s="10" t="s">
        <v>131</v>
      </c>
      <c r="E150" s="133">
        <v>60.8</v>
      </c>
      <c r="F150" s="146">
        <v>1.3</v>
      </c>
      <c r="G150" s="147">
        <v>0.02</v>
      </c>
      <c r="H150" s="116">
        <v>1</v>
      </c>
      <c r="I150" s="118">
        <f t="shared" si="13"/>
        <v>1.5808</v>
      </c>
      <c r="J150" s="251"/>
      <c r="L150" s="16"/>
      <c r="M150" s="16"/>
    </row>
    <row r="151" spans="1:13" ht="30">
      <c r="B151" s="96"/>
      <c r="C151" s="496"/>
      <c r="D151" s="182" t="s">
        <v>132</v>
      </c>
      <c r="E151" s="133">
        <v>59.2</v>
      </c>
      <c r="F151" s="146">
        <v>1.3</v>
      </c>
      <c r="G151" s="147">
        <v>0.02</v>
      </c>
      <c r="H151" s="116">
        <v>1</v>
      </c>
      <c r="I151" s="118">
        <f t="shared" si="13"/>
        <v>1.5392000000000001</v>
      </c>
      <c r="J151" s="251"/>
      <c r="L151" s="16"/>
      <c r="M151" s="16"/>
    </row>
    <row r="152" spans="1:13" ht="21.95" customHeight="1">
      <c r="B152" s="96"/>
      <c r="C152" s="496"/>
      <c r="D152" s="114" t="s">
        <v>96</v>
      </c>
      <c r="E152" s="133">
        <v>2</v>
      </c>
      <c r="F152" s="146">
        <v>1.2</v>
      </c>
      <c r="G152" s="147">
        <v>0.02</v>
      </c>
      <c r="H152" s="116">
        <v>1</v>
      </c>
      <c r="I152" s="118">
        <f t="shared" si="13"/>
        <v>4.8000000000000001E-2</v>
      </c>
      <c r="J152" s="251"/>
      <c r="L152" s="16"/>
      <c r="M152" s="16"/>
    </row>
    <row r="153" spans="1:13" ht="21.95" customHeight="1">
      <c r="B153" s="96"/>
      <c r="C153" s="496"/>
      <c r="D153" s="114" t="s">
        <v>95</v>
      </c>
      <c r="E153" s="133">
        <v>0.4</v>
      </c>
      <c r="F153" s="146">
        <v>1.2</v>
      </c>
      <c r="G153" s="147">
        <v>0.02</v>
      </c>
      <c r="H153" s="116">
        <v>13</v>
      </c>
      <c r="I153" s="118">
        <f t="shared" si="13"/>
        <v>0.12479999999999999</v>
      </c>
      <c r="J153" s="251"/>
      <c r="L153" s="16"/>
      <c r="M153" s="16"/>
    </row>
    <row r="154" spans="1:13" ht="21.95" customHeight="1">
      <c r="B154" s="96"/>
      <c r="C154" s="496"/>
      <c r="D154" s="114" t="s">
        <v>133</v>
      </c>
      <c r="E154" s="133">
        <v>1.5</v>
      </c>
      <c r="F154" s="146">
        <v>1.2</v>
      </c>
      <c r="G154" s="147">
        <v>0.02</v>
      </c>
      <c r="H154" s="116">
        <v>1</v>
      </c>
      <c r="I154" s="118">
        <f t="shared" si="13"/>
        <v>3.5999999999999997E-2</v>
      </c>
      <c r="J154" s="251"/>
      <c r="L154" s="16"/>
      <c r="M154" s="16"/>
    </row>
    <row r="155" spans="1:13" ht="21.95" customHeight="1">
      <c r="B155" s="96"/>
      <c r="C155" s="496"/>
      <c r="D155" s="114" t="s">
        <v>97</v>
      </c>
      <c r="E155" s="133">
        <v>0.4</v>
      </c>
      <c r="F155" s="146">
        <v>1.2</v>
      </c>
      <c r="G155" s="147">
        <v>0.02</v>
      </c>
      <c r="H155" s="116">
        <v>14</v>
      </c>
      <c r="I155" s="118">
        <f t="shared" si="13"/>
        <v>0.13439999999999999</v>
      </c>
      <c r="J155" s="251"/>
      <c r="L155" s="16"/>
      <c r="M155" s="16"/>
    </row>
    <row r="156" spans="1:13" ht="21.95" customHeight="1">
      <c r="B156" s="96"/>
      <c r="C156" s="496"/>
      <c r="D156" s="114" t="s">
        <v>152</v>
      </c>
      <c r="E156" s="133">
        <v>1.5</v>
      </c>
      <c r="F156" s="146">
        <v>2.4</v>
      </c>
      <c r="G156" s="147">
        <v>0.02</v>
      </c>
      <c r="H156" s="116">
        <v>1</v>
      </c>
      <c r="I156" s="118">
        <f t="shared" si="13"/>
        <v>7.1999999999999995E-2</v>
      </c>
      <c r="J156" s="251"/>
      <c r="L156" s="16"/>
      <c r="M156" s="16"/>
    </row>
    <row r="157" spans="1:13" ht="21.95" customHeight="1">
      <c r="B157" s="96"/>
      <c r="C157" s="496"/>
      <c r="D157" s="114" t="s">
        <v>134</v>
      </c>
      <c r="E157" s="133">
        <v>0.4</v>
      </c>
      <c r="F157" s="146">
        <v>1.2</v>
      </c>
      <c r="G157" s="147">
        <v>0.02</v>
      </c>
      <c r="H157" s="116">
        <v>13</v>
      </c>
      <c r="I157" s="118">
        <f t="shared" si="13"/>
        <v>0.12479999999999999</v>
      </c>
      <c r="J157" s="251"/>
      <c r="L157" s="16"/>
      <c r="M157" s="16"/>
    </row>
    <row r="158" spans="1:13" ht="21.95" customHeight="1">
      <c r="B158" s="96"/>
      <c r="C158" s="496"/>
      <c r="D158" s="114" t="s">
        <v>153</v>
      </c>
      <c r="E158" s="133">
        <v>1.5</v>
      </c>
      <c r="F158" s="146">
        <v>1.2</v>
      </c>
      <c r="G158" s="147">
        <v>0.02</v>
      </c>
      <c r="H158" s="116">
        <v>1</v>
      </c>
      <c r="I158" s="118">
        <f t="shared" si="13"/>
        <v>3.5999999999999997E-2</v>
      </c>
      <c r="J158" s="251"/>
      <c r="L158" s="16"/>
      <c r="M158" s="16"/>
    </row>
    <row r="159" spans="1:13" ht="21.95" customHeight="1" thickBot="1">
      <c r="B159" s="96"/>
      <c r="C159" s="496"/>
      <c r="D159" s="114" t="s">
        <v>154</v>
      </c>
      <c r="E159" s="133">
        <v>0.4</v>
      </c>
      <c r="F159" s="146">
        <v>1.2</v>
      </c>
      <c r="G159" s="147">
        <v>0.02</v>
      </c>
      <c r="H159" s="116">
        <v>14</v>
      </c>
      <c r="I159" s="118">
        <f t="shared" si="13"/>
        <v>0.13439999999999999</v>
      </c>
      <c r="J159" s="251"/>
      <c r="L159" s="16"/>
      <c r="M159" s="16"/>
    </row>
    <row r="160" spans="1:13" s="62" customFormat="1" ht="35.1" customHeight="1">
      <c r="A160" s="63"/>
      <c r="B160" s="96"/>
      <c r="C160" s="495" t="s">
        <v>23</v>
      </c>
      <c r="D160" s="497" t="str">
        <f>ORÇ!F31</f>
        <v>Piso cimentado liso com 1.5 cm de espessura, de argamassa de cimento e areia no traço 1:3 e juntas plásticas em quadros de 1 m</v>
      </c>
      <c r="E160" s="498"/>
      <c r="F160" s="498"/>
      <c r="G160" s="499"/>
      <c r="H160" s="168" t="str">
        <f>ORÇ!I31</f>
        <v>m²</v>
      </c>
      <c r="I160" s="170">
        <f>SUM(I162:I176)</f>
        <v>357.12400000000008</v>
      </c>
      <c r="J160" s="251"/>
      <c r="K160" s="63"/>
      <c r="L160" s="63"/>
      <c r="M160" s="63"/>
    </row>
    <row r="161" spans="2:13" ht="21.95" customHeight="1">
      <c r="B161" s="96"/>
      <c r="C161" s="496"/>
      <c r="D161" s="83"/>
      <c r="E161" s="131" t="s">
        <v>39</v>
      </c>
      <c r="F161" s="142" t="s">
        <v>35</v>
      </c>
      <c r="G161" s="143" t="s">
        <v>36</v>
      </c>
      <c r="H161" s="57" t="s">
        <v>37</v>
      </c>
      <c r="I161" s="58" t="s">
        <v>38</v>
      </c>
      <c r="J161" s="251"/>
      <c r="L161" s="16"/>
      <c r="M161" s="16"/>
    </row>
    <row r="162" spans="2:13" ht="21.95" customHeight="1">
      <c r="B162" s="96"/>
      <c r="C162" s="496"/>
      <c r="D162" s="114" t="s">
        <v>90</v>
      </c>
      <c r="E162" s="133">
        <v>31.2</v>
      </c>
      <c r="F162" s="146">
        <v>1.2</v>
      </c>
      <c r="G162" s="147" t="s">
        <v>40</v>
      </c>
      <c r="H162" s="116">
        <v>1</v>
      </c>
      <c r="I162" s="117">
        <f t="shared" ref="I162:I176" si="14">PRODUCT(E162:H162)</f>
        <v>37.44</v>
      </c>
      <c r="J162" s="251"/>
      <c r="L162" s="16"/>
      <c r="M162" s="16"/>
    </row>
    <row r="163" spans="2:13" ht="21.95" customHeight="1">
      <c r="B163" s="96"/>
      <c r="C163" s="496"/>
      <c r="D163" s="114" t="s">
        <v>86</v>
      </c>
      <c r="E163" s="133">
        <v>1.46</v>
      </c>
      <c r="F163" s="146">
        <v>2.4</v>
      </c>
      <c r="G163" s="147" t="s">
        <v>40</v>
      </c>
      <c r="H163" s="116">
        <v>1</v>
      </c>
      <c r="I163" s="118">
        <f t="shared" si="14"/>
        <v>3.504</v>
      </c>
      <c r="J163" s="251"/>
      <c r="L163" s="16"/>
      <c r="M163" s="16"/>
    </row>
    <row r="164" spans="2:13" ht="21.95" customHeight="1">
      <c r="B164" s="96"/>
      <c r="C164" s="496"/>
      <c r="D164" s="114" t="s">
        <v>89</v>
      </c>
      <c r="E164" s="133">
        <v>48.15</v>
      </c>
      <c r="F164" s="146">
        <v>1.2</v>
      </c>
      <c r="G164" s="147" t="s">
        <v>40</v>
      </c>
      <c r="H164" s="116">
        <v>1</v>
      </c>
      <c r="I164" s="118">
        <f t="shared" si="14"/>
        <v>57.779999999999994</v>
      </c>
      <c r="J164" s="251"/>
      <c r="L164" s="16"/>
      <c r="M164" s="16"/>
    </row>
    <row r="165" spans="2:13" ht="21.95" customHeight="1">
      <c r="B165" s="96"/>
      <c r="C165" s="496"/>
      <c r="D165" s="114" t="s">
        <v>87</v>
      </c>
      <c r="E165" s="133">
        <v>2</v>
      </c>
      <c r="F165" s="146">
        <v>2.84</v>
      </c>
      <c r="G165" s="147" t="s">
        <v>40</v>
      </c>
      <c r="H165" s="116">
        <v>1</v>
      </c>
      <c r="I165" s="118">
        <f t="shared" si="14"/>
        <v>5.68</v>
      </c>
      <c r="J165" s="251"/>
      <c r="L165" s="16"/>
      <c r="M165" s="16"/>
    </row>
    <row r="166" spans="2:13" ht="21.95" customHeight="1">
      <c r="B166" s="96"/>
      <c r="C166" s="496"/>
      <c r="D166" s="114" t="s">
        <v>91</v>
      </c>
      <c r="E166" s="133">
        <v>51</v>
      </c>
      <c r="F166" s="146">
        <v>1.2</v>
      </c>
      <c r="G166" s="147" t="s">
        <v>40</v>
      </c>
      <c r="H166" s="116">
        <v>1</v>
      </c>
      <c r="I166" s="118">
        <f t="shared" si="14"/>
        <v>61.199999999999996</v>
      </c>
      <c r="J166" s="251"/>
      <c r="L166" s="16"/>
      <c r="M166" s="16"/>
    </row>
    <row r="167" spans="2:13" ht="30">
      <c r="B167" s="96"/>
      <c r="C167" s="496"/>
      <c r="D167" s="10" t="s">
        <v>131</v>
      </c>
      <c r="E167" s="133">
        <v>60.8</v>
      </c>
      <c r="F167" s="146">
        <v>1.3</v>
      </c>
      <c r="G167" s="147" t="s">
        <v>40</v>
      </c>
      <c r="H167" s="116">
        <v>1</v>
      </c>
      <c r="I167" s="118">
        <f t="shared" si="14"/>
        <v>79.039999999999992</v>
      </c>
      <c r="J167" s="251"/>
      <c r="L167" s="16"/>
      <c r="M167" s="16"/>
    </row>
    <row r="168" spans="2:13" ht="30">
      <c r="B168" s="96"/>
      <c r="C168" s="496"/>
      <c r="D168" s="182" t="s">
        <v>132</v>
      </c>
      <c r="E168" s="133">
        <v>59.2</v>
      </c>
      <c r="F168" s="146">
        <v>1.3</v>
      </c>
      <c r="G168" s="147" t="s">
        <v>40</v>
      </c>
      <c r="H168" s="116">
        <v>1</v>
      </c>
      <c r="I168" s="118">
        <f t="shared" si="14"/>
        <v>76.960000000000008</v>
      </c>
      <c r="J168" s="251"/>
      <c r="L168" s="16"/>
      <c r="M168" s="16"/>
    </row>
    <row r="169" spans="2:13" ht="21.95" customHeight="1">
      <c r="B169" s="96"/>
      <c r="C169" s="496"/>
      <c r="D169" s="114" t="s">
        <v>96</v>
      </c>
      <c r="E169" s="133">
        <v>2</v>
      </c>
      <c r="F169" s="146">
        <v>1.2</v>
      </c>
      <c r="G169" s="147" t="s">
        <v>40</v>
      </c>
      <c r="H169" s="116">
        <v>1</v>
      </c>
      <c r="I169" s="118">
        <f t="shared" si="14"/>
        <v>2.4</v>
      </c>
      <c r="J169" s="251"/>
      <c r="L169" s="16"/>
      <c r="M169" s="16"/>
    </row>
    <row r="170" spans="2:13" ht="21.95" customHeight="1">
      <c r="B170" s="96"/>
      <c r="C170" s="496"/>
      <c r="D170" s="114" t="s">
        <v>95</v>
      </c>
      <c r="E170" s="133">
        <v>0.4</v>
      </c>
      <c r="F170" s="146">
        <v>1.2</v>
      </c>
      <c r="G170" s="147" t="s">
        <v>40</v>
      </c>
      <c r="H170" s="116">
        <v>13</v>
      </c>
      <c r="I170" s="118">
        <f t="shared" si="14"/>
        <v>6.24</v>
      </c>
      <c r="J170" s="251"/>
      <c r="L170" s="16"/>
      <c r="M170" s="16"/>
    </row>
    <row r="171" spans="2:13" ht="21.95" customHeight="1">
      <c r="B171" s="96"/>
      <c r="C171" s="496"/>
      <c r="D171" s="114" t="s">
        <v>133</v>
      </c>
      <c r="E171" s="133">
        <v>1.5</v>
      </c>
      <c r="F171" s="146">
        <v>1.2</v>
      </c>
      <c r="G171" s="147" t="s">
        <v>40</v>
      </c>
      <c r="H171" s="116">
        <v>1</v>
      </c>
      <c r="I171" s="118">
        <f t="shared" si="14"/>
        <v>1.7999999999999998</v>
      </c>
      <c r="J171" s="251"/>
      <c r="L171" s="16"/>
      <c r="M171" s="16"/>
    </row>
    <row r="172" spans="2:13" ht="21.95" customHeight="1">
      <c r="B172" s="96"/>
      <c r="C172" s="496"/>
      <c r="D172" s="114" t="s">
        <v>97</v>
      </c>
      <c r="E172" s="133">
        <v>0.4</v>
      </c>
      <c r="F172" s="146">
        <v>1.2</v>
      </c>
      <c r="G172" s="147" t="s">
        <v>40</v>
      </c>
      <c r="H172" s="116">
        <v>14</v>
      </c>
      <c r="I172" s="118">
        <f t="shared" si="14"/>
        <v>6.72</v>
      </c>
      <c r="J172" s="251"/>
      <c r="L172" s="16"/>
      <c r="M172" s="16"/>
    </row>
    <row r="173" spans="2:13" ht="21.95" customHeight="1">
      <c r="B173" s="96"/>
      <c r="C173" s="496"/>
      <c r="D173" s="114" t="s">
        <v>152</v>
      </c>
      <c r="E173" s="133">
        <v>1.5</v>
      </c>
      <c r="F173" s="146">
        <v>2.4</v>
      </c>
      <c r="G173" s="147" t="s">
        <v>40</v>
      </c>
      <c r="H173" s="116">
        <v>1</v>
      </c>
      <c r="I173" s="118">
        <f t="shared" si="14"/>
        <v>3.5999999999999996</v>
      </c>
      <c r="J173" s="251"/>
      <c r="L173" s="16"/>
      <c r="M173" s="16"/>
    </row>
    <row r="174" spans="2:13" ht="21.95" customHeight="1">
      <c r="B174" s="96"/>
      <c r="C174" s="496"/>
      <c r="D174" s="114" t="s">
        <v>134</v>
      </c>
      <c r="E174" s="133">
        <v>0.4</v>
      </c>
      <c r="F174" s="146">
        <v>1.2</v>
      </c>
      <c r="G174" s="147" t="s">
        <v>40</v>
      </c>
      <c r="H174" s="116">
        <v>13</v>
      </c>
      <c r="I174" s="118">
        <f t="shared" si="14"/>
        <v>6.24</v>
      </c>
      <c r="J174" s="251"/>
      <c r="L174" s="16"/>
      <c r="M174" s="16"/>
    </row>
    <row r="175" spans="2:13" ht="21.95" customHeight="1">
      <c r="B175" s="96"/>
      <c r="C175" s="496"/>
      <c r="D175" s="114" t="s">
        <v>153</v>
      </c>
      <c r="E175" s="133">
        <v>1.5</v>
      </c>
      <c r="F175" s="146">
        <v>1.2</v>
      </c>
      <c r="G175" s="147" t="s">
        <v>40</v>
      </c>
      <c r="H175" s="116">
        <v>1</v>
      </c>
      <c r="I175" s="118">
        <f t="shared" si="14"/>
        <v>1.7999999999999998</v>
      </c>
      <c r="J175" s="251"/>
      <c r="L175" s="16"/>
      <c r="M175" s="16"/>
    </row>
    <row r="176" spans="2:13" ht="21.95" customHeight="1" thickBot="1">
      <c r="B176" s="96"/>
      <c r="C176" s="496"/>
      <c r="D176" s="114" t="s">
        <v>154</v>
      </c>
      <c r="E176" s="133">
        <v>0.4</v>
      </c>
      <c r="F176" s="146">
        <v>1.2</v>
      </c>
      <c r="G176" s="147" t="s">
        <v>40</v>
      </c>
      <c r="H176" s="116">
        <v>14</v>
      </c>
      <c r="I176" s="118">
        <f t="shared" si="14"/>
        <v>6.72</v>
      </c>
      <c r="J176" s="251"/>
      <c r="L176" s="16"/>
      <c r="M176" s="16"/>
    </row>
    <row r="177" spans="1:15" s="62" customFormat="1" ht="35.1" customHeight="1">
      <c r="A177" s="63"/>
      <c r="B177" s="96"/>
      <c r="C177" s="495" t="s">
        <v>24</v>
      </c>
      <c r="D177" s="497" t="str">
        <f>ORÇ!F32</f>
        <v>Fôrma de tábua de madeira de 2.5x30.0cm, levando-se em conta utilização 1 vez (incluindo o material, corte, montagem, escoramento e desforma)</v>
      </c>
      <c r="E177" s="498"/>
      <c r="F177" s="498"/>
      <c r="G177" s="499"/>
      <c r="H177" s="168" t="str">
        <f>ORÇ!I32</f>
        <v>m²</v>
      </c>
      <c r="I177" s="170">
        <f>SUM(I179)</f>
        <v>2.4</v>
      </c>
      <c r="J177" s="251"/>
      <c r="K177" s="63"/>
      <c r="L177" s="63"/>
      <c r="M177" s="63"/>
      <c r="O177" s="175" t="s">
        <v>111</v>
      </c>
    </row>
    <row r="178" spans="1:15" ht="21.95" customHeight="1">
      <c r="B178" s="96"/>
      <c r="C178" s="496"/>
      <c r="D178" s="83"/>
      <c r="E178" s="131" t="s">
        <v>39</v>
      </c>
      <c r="F178" s="142" t="s">
        <v>35</v>
      </c>
      <c r="G178" s="143" t="s">
        <v>36</v>
      </c>
      <c r="H178" s="57" t="s">
        <v>37</v>
      </c>
      <c r="I178" s="58" t="s">
        <v>38</v>
      </c>
      <c r="J178" s="251"/>
      <c r="L178" s="16"/>
      <c r="M178" s="16"/>
    </row>
    <row r="179" spans="1:15" ht="30.75" thickBot="1">
      <c r="B179" s="96"/>
      <c r="C179" s="496"/>
      <c r="D179" s="106" t="s">
        <v>110</v>
      </c>
      <c r="E179" s="134">
        <v>2</v>
      </c>
      <c r="F179" s="161"/>
      <c r="G179" s="157">
        <v>0.6</v>
      </c>
      <c r="H179" s="119">
        <v>2</v>
      </c>
      <c r="I179" s="122">
        <f>PRODUCT(E179:H179)</f>
        <v>2.4</v>
      </c>
      <c r="J179" s="251"/>
      <c r="L179" s="16"/>
      <c r="M179" s="16"/>
    </row>
    <row r="180" spans="1:15" s="62" customFormat="1" ht="35.1" customHeight="1">
      <c r="A180" s="63"/>
      <c r="B180" s="96"/>
      <c r="C180" s="495" t="s">
        <v>25</v>
      </c>
      <c r="D180" s="497" t="str">
        <f>ORÇ!F33</f>
        <v xml:space="preserve"> Fornecimento, preparo e aplicação de concreto Fck=25 MPa (brita 1 e 2) - (5% de perdas já incluído no custo)</v>
      </c>
      <c r="E180" s="498"/>
      <c r="F180" s="498"/>
      <c r="G180" s="499"/>
      <c r="H180" s="168" t="str">
        <f>ORÇ!I33</f>
        <v>m³</v>
      </c>
      <c r="I180" s="170">
        <f>SUM(I182)</f>
        <v>0.72</v>
      </c>
      <c r="J180" s="251"/>
      <c r="K180" s="63"/>
      <c r="L180" s="63"/>
      <c r="M180" s="63"/>
    </row>
    <row r="181" spans="1:15" ht="21.95" customHeight="1">
      <c r="B181" s="96"/>
      <c r="C181" s="496"/>
      <c r="D181" s="83"/>
      <c r="E181" s="131" t="s">
        <v>39</v>
      </c>
      <c r="F181" s="142" t="s">
        <v>35</v>
      </c>
      <c r="G181" s="143" t="s">
        <v>36</v>
      </c>
      <c r="H181" s="57" t="s">
        <v>37</v>
      </c>
      <c r="I181" s="58" t="s">
        <v>38</v>
      </c>
      <c r="J181" s="251"/>
      <c r="L181" s="16"/>
      <c r="M181" s="16"/>
    </row>
    <row r="182" spans="1:15" ht="30.75" thickBot="1">
      <c r="B182" s="96"/>
      <c r="C182" s="496"/>
      <c r="D182" s="106" t="s">
        <v>110</v>
      </c>
      <c r="E182" s="134">
        <v>2</v>
      </c>
      <c r="F182" s="161">
        <v>0.3</v>
      </c>
      <c r="G182" s="157">
        <v>0.6</v>
      </c>
      <c r="H182" s="119">
        <v>2</v>
      </c>
      <c r="I182" s="122">
        <f>PRODUCT(E182:H182)</f>
        <v>0.72</v>
      </c>
      <c r="J182" s="251"/>
      <c r="L182" s="16"/>
      <c r="M182" s="16"/>
    </row>
    <row r="183" spans="1:15" s="35" customFormat="1" ht="18" customHeight="1" thickBot="1">
      <c r="A183" s="36"/>
      <c r="B183" s="96"/>
      <c r="C183" s="84">
        <v>6</v>
      </c>
      <c r="D183" s="501" t="s">
        <v>29</v>
      </c>
      <c r="E183" s="501"/>
      <c r="F183" s="501"/>
      <c r="G183" s="501"/>
      <c r="H183" s="501"/>
      <c r="I183" s="48"/>
      <c r="J183" s="251"/>
      <c r="K183" s="36"/>
      <c r="L183" s="36"/>
      <c r="M183" s="36"/>
    </row>
    <row r="184" spans="1:15" s="62" customFormat="1" ht="35.1" customHeight="1">
      <c r="A184" s="63"/>
      <c r="B184" s="96"/>
      <c r="C184" s="495" t="s">
        <v>18</v>
      </c>
      <c r="D184" s="497" t="str">
        <f>ORÇ!F35</f>
        <v>Pintura sobre pisos, marcas de referência Novacor, Coral ou Suvinil, a duas demãos, Linha Premium</v>
      </c>
      <c r="E184" s="498"/>
      <c r="F184" s="498"/>
      <c r="G184" s="499"/>
      <c r="H184" s="168" t="str">
        <f>ORÇ!I35</f>
        <v>m²</v>
      </c>
      <c r="I184" s="170">
        <f>SUM(I186:I203)</f>
        <v>620.44400000000007</v>
      </c>
      <c r="J184" s="251"/>
      <c r="K184" s="63"/>
      <c r="L184" s="63"/>
      <c r="M184" s="63"/>
    </row>
    <row r="185" spans="1:15" ht="21.95" customHeight="1">
      <c r="B185" s="96"/>
      <c r="C185" s="496"/>
      <c r="D185" s="83"/>
      <c r="E185" s="131" t="s">
        <v>39</v>
      </c>
      <c r="F185" s="142" t="s">
        <v>35</v>
      </c>
      <c r="G185" s="143" t="s">
        <v>36</v>
      </c>
      <c r="H185" s="57" t="s">
        <v>37</v>
      </c>
      <c r="I185" s="58" t="s">
        <v>38</v>
      </c>
      <c r="J185" s="251"/>
      <c r="L185" s="16"/>
      <c r="M185" s="16"/>
    </row>
    <row r="186" spans="1:15" ht="34.5" customHeight="1">
      <c r="B186" s="96"/>
      <c r="C186" s="496"/>
      <c r="D186" s="259" t="s">
        <v>130</v>
      </c>
      <c r="E186" s="133">
        <v>60</v>
      </c>
      <c r="F186" s="146">
        <v>1.5</v>
      </c>
      <c r="G186" s="147" t="s">
        <v>40</v>
      </c>
      <c r="H186" s="116">
        <v>1</v>
      </c>
      <c r="I186" s="117">
        <f t="shared" ref="I186:I187" si="15">PRODUCT(E186:H186)</f>
        <v>90</v>
      </c>
      <c r="J186" s="251"/>
      <c r="L186" s="16"/>
      <c r="M186" s="16"/>
    </row>
    <row r="187" spans="1:15" ht="21.95" customHeight="1">
      <c r="B187" s="96"/>
      <c r="C187" s="496"/>
      <c r="D187" s="114" t="s">
        <v>129</v>
      </c>
      <c r="E187" s="133" t="s">
        <v>40</v>
      </c>
      <c r="F187" s="146" t="s">
        <v>40</v>
      </c>
      <c r="G187" s="147" t="s">
        <v>40</v>
      </c>
      <c r="H187" s="116">
        <v>166</v>
      </c>
      <c r="I187" s="118">
        <f t="shared" si="15"/>
        <v>166</v>
      </c>
      <c r="J187" s="251"/>
      <c r="L187" s="16"/>
      <c r="M187" s="16"/>
    </row>
    <row r="188" spans="1:15" ht="21.95" customHeight="1">
      <c r="B188" s="96"/>
      <c r="C188" s="496"/>
      <c r="D188" s="114" t="s">
        <v>90</v>
      </c>
      <c r="E188" s="133">
        <v>31.2</v>
      </c>
      <c r="F188" s="146">
        <v>1.2</v>
      </c>
      <c r="G188" s="147" t="s">
        <v>40</v>
      </c>
      <c r="H188" s="116">
        <v>1</v>
      </c>
      <c r="I188" s="117">
        <f t="shared" ref="I188:I195" si="16">PRODUCT(E188:H188)</f>
        <v>37.44</v>
      </c>
      <c r="J188" s="251"/>
      <c r="L188" s="16"/>
      <c r="M188" s="16"/>
    </row>
    <row r="189" spans="1:15" ht="21.95" customHeight="1">
      <c r="B189" s="96"/>
      <c r="C189" s="496"/>
      <c r="D189" s="114" t="s">
        <v>86</v>
      </c>
      <c r="E189" s="133">
        <v>1.46</v>
      </c>
      <c r="F189" s="146">
        <v>2.4</v>
      </c>
      <c r="G189" s="147" t="s">
        <v>40</v>
      </c>
      <c r="H189" s="116">
        <v>1</v>
      </c>
      <c r="I189" s="118">
        <f t="shared" si="16"/>
        <v>3.504</v>
      </c>
      <c r="J189" s="251"/>
      <c r="L189" s="16"/>
      <c r="M189" s="16"/>
    </row>
    <row r="190" spans="1:15" ht="21.95" customHeight="1">
      <c r="B190" s="96"/>
      <c r="C190" s="496"/>
      <c r="D190" s="114" t="s">
        <v>89</v>
      </c>
      <c r="E190" s="133">
        <v>48.15</v>
      </c>
      <c r="F190" s="146">
        <v>1.2</v>
      </c>
      <c r="G190" s="147" t="s">
        <v>40</v>
      </c>
      <c r="H190" s="116">
        <v>1</v>
      </c>
      <c r="I190" s="118">
        <f t="shared" si="16"/>
        <v>57.779999999999994</v>
      </c>
      <c r="J190" s="251"/>
      <c r="L190" s="16"/>
      <c r="M190" s="16"/>
    </row>
    <row r="191" spans="1:15" ht="21.95" customHeight="1">
      <c r="B191" s="96"/>
      <c r="C191" s="496"/>
      <c r="D191" s="114" t="s">
        <v>87</v>
      </c>
      <c r="E191" s="133">
        <v>2</v>
      </c>
      <c r="F191" s="146">
        <v>2.84</v>
      </c>
      <c r="G191" s="147" t="s">
        <v>40</v>
      </c>
      <c r="H191" s="116">
        <v>1</v>
      </c>
      <c r="I191" s="118">
        <f t="shared" si="16"/>
        <v>5.68</v>
      </c>
      <c r="J191" s="251"/>
      <c r="L191" s="16"/>
      <c r="M191" s="16"/>
    </row>
    <row r="192" spans="1:15" ht="21.95" customHeight="1">
      <c r="B192" s="96"/>
      <c r="C192" s="496"/>
      <c r="D192" s="114" t="s">
        <v>91</v>
      </c>
      <c r="E192" s="133">
        <v>51</v>
      </c>
      <c r="F192" s="146">
        <v>1.2</v>
      </c>
      <c r="G192" s="147" t="s">
        <v>40</v>
      </c>
      <c r="H192" s="116">
        <v>1</v>
      </c>
      <c r="I192" s="118">
        <f t="shared" si="16"/>
        <v>61.199999999999996</v>
      </c>
      <c r="J192" s="251"/>
      <c r="L192" s="16"/>
      <c r="M192" s="16"/>
    </row>
    <row r="193" spans="1:14" ht="30">
      <c r="B193" s="96"/>
      <c r="C193" s="496"/>
      <c r="D193" s="10" t="s">
        <v>131</v>
      </c>
      <c r="E193" s="133">
        <v>60.8</v>
      </c>
      <c r="F193" s="146">
        <v>1.3</v>
      </c>
      <c r="G193" s="147" t="s">
        <v>40</v>
      </c>
      <c r="H193" s="116">
        <v>1</v>
      </c>
      <c r="I193" s="118">
        <f t="shared" si="16"/>
        <v>79.039999999999992</v>
      </c>
      <c r="J193" s="251"/>
      <c r="L193" s="16"/>
      <c r="M193" s="16"/>
    </row>
    <row r="194" spans="1:14" ht="30">
      <c r="B194" s="96"/>
      <c r="C194" s="496"/>
      <c r="D194" s="182" t="s">
        <v>132</v>
      </c>
      <c r="E194" s="133">
        <v>59.2</v>
      </c>
      <c r="F194" s="146">
        <v>1.3</v>
      </c>
      <c r="G194" s="147" t="s">
        <v>40</v>
      </c>
      <c r="H194" s="116">
        <v>1</v>
      </c>
      <c r="I194" s="118">
        <f t="shared" si="16"/>
        <v>76.960000000000008</v>
      </c>
      <c r="J194" s="251"/>
      <c r="L194" s="16"/>
      <c r="M194" s="16"/>
    </row>
    <row r="195" spans="1:14" ht="21.95" customHeight="1">
      <c r="B195" s="96"/>
      <c r="C195" s="496"/>
      <c r="D195" s="114" t="s">
        <v>96</v>
      </c>
      <c r="E195" s="133">
        <v>2</v>
      </c>
      <c r="F195" s="146">
        <v>1.2</v>
      </c>
      <c r="G195" s="147" t="s">
        <v>40</v>
      </c>
      <c r="H195" s="116">
        <v>1</v>
      </c>
      <c r="I195" s="118">
        <f t="shared" si="16"/>
        <v>2.4</v>
      </c>
      <c r="J195" s="251"/>
      <c r="L195" s="16"/>
      <c r="M195" s="16"/>
    </row>
    <row r="196" spans="1:14" ht="21.95" customHeight="1">
      <c r="B196" s="96"/>
      <c r="C196" s="496"/>
      <c r="D196" s="114" t="s">
        <v>95</v>
      </c>
      <c r="E196" s="133">
        <v>0.4</v>
      </c>
      <c r="F196" s="146">
        <v>1.2</v>
      </c>
      <c r="G196" s="147" t="s">
        <v>40</v>
      </c>
      <c r="H196" s="116">
        <v>13</v>
      </c>
      <c r="I196" s="118">
        <f t="shared" ref="I196:I203" si="17">PRODUCT(E196:H196)</f>
        <v>6.24</v>
      </c>
      <c r="J196" s="251"/>
      <c r="L196" s="16"/>
      <c r="M196" s="16"/>
    </row>
    <row r="197" spans="1:14" ht="21.95" customHeight="1">
      <c r="B197" s="96"/>
      <c r="C197" s="496"/>
      <c r="D197" s="114" t="s">
        <v>133</v>
      </c>
      <c r="E197" s="133">
        <v>1.5</v>
      </c>
      <c r="F197" s="146">
        <v>1.2</v>
      </c>
      <c r="G197" s="147" t="s">
        <v>40</v>
      </c>
      <c r="H197" s="116">
        <v>1</v>
      </c>
      <c r="I197" s="118">
        <f t="shared" si="17"/>
        <v>1.7999999999999998</v>
      </c>
      <c r="J197" s="251"/>
      <c r="L197" s="16"/>
      <c r="M197" s="16"/>
    </row>
    <row r="198" spans="1:14" ht="21.95" customHeight="1">
      <c r="B198" s="96"/>
      <c r="C198" s="496"/>
      <c r="D198" s="114" t="s">
        <v>97</v>
      </c>
      <c r="E198" s="133">
        <v>0.4</v>
      </c>
      <c r="F198" s="146">
        <v>1.2</v>
      </c>
      <c r="G198" s="147" t="s">
        <v>40</v>
      </c>
      <c r="H198" s="116">
        <v>14</v>
      </c>
      <c r="I198" s="118">
        <f t="shared" si="17"/>
        <v>6.72</v>
      </c>
      <c r="J198" s="251"/>
      <c r="L198" s="16"/>
      <c r="M198" s="16"/>
    </row>
    <row r="199" spans="1:14" ht="21.95" customHeight="1">
      <c r="B199" s="96"/>
      <c r="C199" s="496"/>
      <c r="D199" s="114" t="s">
        <v>152</v>
      </c>
      <c r="E199" s="133">
        <v>1.5</v>
      </c>
      <c r="F199" s="146">
        <v>2.4</v>
      </c>
      <c r="G199" s="147" t="s">
        <v>40</v>
      </c>
      <c r="H199" s="116">
        <v>1</v>
      </c>
      <c r="I199" s="118">
        <f t="shared" si="17"/>
        <v>3.5999999999999996</v>
      </c>
      <c r="J199" s="251"/>
      <c r="L199" s="16"/>
      <c r="M199" s="16"/>
    </row>
    <row r="200" spans="1:14" ht="21.95" customHeight="1">
      <c r="B200" s="96"/>
      <c r="C200" s="496"/>
      <c r="D200" s="114" t="s">
        <v>134</v>
      </c>
      <c r="E200" s="133">
        <v>0.4</v>
      </c>
      <c r="F200" s="146">
        <v>1.2</v>
      </c>
      <c r="G200" s="147" t="s">
        <v>40</v>
      </c>
      <c r="H200" s="116">
        <v>13</v>
      </c>
      <c r="I200" s="118">
        <f t="shared" si="17"/>
        <v>6.24</v>
      </c>
      <c r="J200" s="251"/>
      <c r="L200" s="16"/>
      <c r="M200" s="16"/>
    </row>
    <row r="201" spans="1:14" ht="21.95" customHeight="1">
      <c r="B201" s="96"/>
      <c r="C201" s="496"/>
      <c r="D201" s="114" t="s">
        <v>153</v>
      </c>
      <c r="E201" s="133">
        <v>1.5</v>
      </c>
      <c r="F201" s="146">
        <v>1.2</v>
      </c>
      <c r="G201" s="147" t="s">
        <v>40</v>
      </c>
      <c r="H201" s="116">
        <v>1</v>
      </c>
      <c r="I201" s="118">
        <f t="shared" si="17"/>
        <v>1.7999999999999998</v>
      </c>
      <c r="J201" s="251"/>
      <c r="L201" s="16"/>
      <c r="M201" s="16"/>
    </row>
    <row r="202" spans="1:14" ht="21.95" customHeight="1">
      <c r="B202" s="96"/>
      <c r="C202" s="496"/>
      <c r="D202" s="114" t="s">
        <v>154</v>
      </c>
      <c r="E202" s="133">
        <v>0.4</v>
      </c>
      <c r="F202" s="146">
        <v>1.2</v>
      </c>
      <c r="G202" s="147" t="s">
        <v>40</v>
      </c>
      <c r="H202" s="116">
        <v>14</v>
      </c>
      <c r="I202" s="118">
        <f t="shared" si="17"/>
        <v>6.72</v>
      </c>
      <c r="J202" s="251"/>
      <c r="L202" s="16"/>
      <c r="M202" s="16"/>
    </row>
    <row r="203" spans="1:14" ht="21.95" customHeight="1" thickBot="1">
      <c r="B203" s="96"/>
      <c r="C203" s="496"/>
      <c r="D203" s="114" t="s">
        <v>135</v>
      </c>
      <c r="E203" s="133" t="s">
        <v>40</v>
      </c>
      <c r="F203" s="146" t="s">
        <v>40</v>
      </c>
      <c r="G203" s="147" t="s">
        <v>40</v>
      </c>
      <c r="H203" s="116">
        <v>7.32</v>
      </c>
      <c r="I203" s="118">
        <f t="shared" si="17"/>
        <v>7.32</v>
      </c>
      <c r="J203" s="251"/>
      <c r="L203" s="16"/>
      <c r="M203" s="16"/>
    </row>
    <row r="204" spans="1:14" s="62" customFormat="1" ht="33.75" customHeight="1">
      <c r="A204" s="63"/>
      <c r="B204" s="96"/>
      <c r="C204" s="495" t="s">
        <v>26</v>
      </c>
      <c r="D204" s="497" t="str">
        <f>ORÇ!F36</f>
        <v>Lixamento de parede com pintura antiga PVA para recebimento de nova camada de tinta</v>
      </c>
      <c r="E204" s="498"/>
      <c r="F204" s="498"/>
      <c r="G204" s="499"/>
      <c r="H204" s="168" t="str">
        <f>ORÇ!I36</f>
        <v>m²</v>
      </c>
      <c r="I204" s="170">
        <f>SUM(I205:I229)</f>
        <v>2614.9540999999995</v>
      </c>
      <c r="J204" s="251"/>
      <c r="K204" s="63"/>
      <c r="L204" s="63"/>
      <c r="M204" s="63"/>
    </row>
    <row r="205" spans="1:14" ht="21.95" customHeight="1">
      <c r="B205" s="96"/>
      <c r="C205" s="496"/>
      <c r="D205" s="27"/>
      <c r="E205" s="129" t="s">
        <v>39</v>
      </c>
      <c r="F205" s="139" t="s">
        <v>35</v>
      </c>
      <c r="G205" s="140" t="s">
        <v>36</v>
      </c>
      <c r="H205" s="45" t="s">
        <v>37</v>
      </c>
      <c r="I205" s="43" t="s">
        <v>38</v>
      </c>
      <c r="J205" s="251"/>
      <c r="L205" s="16"/>
      <c r="M205" s="16"/>
      <c r="N205" s="216"/>
    </row>
    <row r="206" spans="1:14" ht="21.95" customHeight="1">
      <c r="B206" s="96"/>
      <c r="C206" s="496"/>
      <c r="D206" s="165" t="s">
        <v>112</v>
      </c>
      <c r="E206" s="162" t="s">
        <v>40</v>
      </c>
      <c r="F206" s="163" t="s">
        <v>40</v>
      </c>
      <c r="G206" s="173" t="s">
        <v>40</v>
      </c>
      <c r="H206" s="174">
        <v>744.23</v>
      </c>
      <c r="I206" s="117">
        <f t="shared" ref="I206:I229" si="18">PRODUCT(E206:H206)</f>
        <v>744.23</v>
      </c>
      <c r="J206" s="251"/>
      <c r="L206" s="16"/>
      <c r="M206" s="16"/>
    </row>
    <row r="207" spans="1:14" ht="21.95" customHeight="1">
      <c r="B207" s="96"/>
      <c r="C207" s="496"/>
      <c r="D207" s="114" t="s">
        <v>113</v>
      </c>
      <c r="E207" s="133" t="s">
        <v>40</v>
      </c>
      <c r="F207" s="146" t="s">
        <v>40</v>
      </c>
      <c r="G207" s="147" t="s">
        <v>40</v>
      </c>
      <c r="H207" s="116">
        <v>744.23</v>
      </c>
      <c r="I207" s="117">
        <f t="shared" si="18"/>
        <v>744.23</v>
      </c>
      <c r="J207" s="251"/>
      <c r="L207" s="16"/>
      <c r="M207" s="16"/>
    </row>
    <row r="208" spans="1:14" ht="21.95" customHeight="1">
      <c r="B208" s="96"/>
      <c r="C208" s="496"/>
      <c r="D208" s="114" t="s">
        <v>114</v>
      </c>
      <c r="E208" s="133">
        <v>122.75</v>
      </c>
      <c r="F208" s="146" t="s">
        <v>40</v>
      </c>
      <c r="G208" s="147">
        <v>2.2799999999999998</v>
      </c>
      <c r="H208" s="116">
        <v>1</v>
      </c>
      <c r="I208" s="117">
        <f t="shared" si="18"/>
        <v>279.86999999999995</v>
      </c>
      <c r="J208" s="251"/>
      <c r="L208" s="16"/>
      <c r="M208" s="16"/>
    </row>
    <row r="209" spans="2:14" ht="21.95" customHeight="1">
      <c r="B209" s="96"/>
      <c r="C209" s="496"/>
      <c r="D209" s="114" t="s">
        <v>115</v>
      </c>
      <c r="E209" s="133">
        <v>143.02000000000001</v>
      </c>
      <c r="F209" s="146" t="s">
        <v>40</v>
      </c>
      <c r="G209" s="147">
        <v>2.2799999999999998</v>
      </c>
      <c r="H209" s="116">
        <v>1</v>
      </c>
      <c r="I209" s="117">
        <f t="shared" si="18"/>
        <v>326.0856</v>
      </c>
      <c r="J209" s="251"/>
      <c r="L209" s="16"/>
      <c r="M209" s="16"/>
    </row>
    <row r="210" spans="2:14" ht="21.95" customHeight="1">
      <c r="B210" s="96"/>
      <c r="C210" s="496"/>
      <c r="D210" s="114" t="s">
        <v>116</v>
      </c>
      <c r="E210" s="133">
        <v>9.15</v>
      </c>
      <c r="F210" s="146" t="s">
        <v>40</v>
      </c>
      <c r="G210" s="147">
        <v>14.07</v>
      </c>
      <c r="H210" s="116">
        <v>1</v>
      </c>
      <c r="I210" s="117">
        <f t="shared" si="18"/>
        <v>128.7405</v>
      </c>
      <c r="J210" s="251"/>
      <c r="L210" s="16"/>
      <c r="M210" s="16"/>
    </row>
    <row r="211" spans="2:14" ht="21.95" customHeight="1">
      <c r="B211" s="96"/>
      <c r="C211" s="496"/>
      <c r="D211" s="114" t="s">
        <v>117</v>
      </c>
      <c r="E211" s="133" t="s">
        <v>40</v>
      </c>
      <c r="F211" s="146">
        <v>0.3</v>
      </c>
      <c r="G211" s="147">
        <v>9.9499999999999993</v>
      </c>
      <c r="H211" s="116">
        <v>2</v>
      </c>
      <c r="I211" s="117">
        <f t="shared" si="18"/>
        <v>5.97</v>
      </c>
      <c r="J211" s="251"/>
      <c r="L211" s="16"/>
      <c r="M211" s="16"/>
    </row>
    <row r="212" spans="2:14" ht="21.95" customHeight="1">
      <c r="B212" s="96"/>
      <c r="C212" s="496"/>
      <c r="D212" s="114" t="s">
        <v>117</v>
      </c>
      <c r="E212" s="133" t="s">
        <v>40</v>
      </c>
      <c r="F212" s="146">
        <v>0.5</v>
      </c>
      <c r="G212" s="147">
        <v>9.9499999999999993</v>
      </c>
      <c r="H212" s="116">
        <v>2</v>
      </c>
      <c r="I212" s="117">
        <f t="shared" si="18"/>
        <v>9.9499999999999993</v>
      </c>
      <c r="J212" s="251"/>
      <c r="L212" s="16"/>
      <c r="M212" s="16"/>
    </row>
    <row r="213" spans="2:14" ht="21.95" customHeight="1">
      <c r="B213" s="96"/>
      <c r="C213" s="496"/>
      <c r="D213" s="114" t="s">
        <v>118</v>
      </c>
      <c r="E213" s="133" t="s">
        <v>40</v>
      </c>
      <c r="F213" s="146">
        <v>0.3</v>
      </c>
      <c r="G213" s="147">
        <v>7.55</v>
      </c>
      <c r="H213" s="116">
        <v>2</v>
      </c>
      <c r="I213" s="117">
        <f t="shared" si="18"/>
        <v>4.5299999999999994</v>
      </c>
      <c r="J213" s="251"/>
      <c r="L213" s="16"/>
      <c r="M213" s="16"/>
    </row>
    <row r="214" spans="2:14" ht="21.95" customHeight="1">
      <c r="B214" s="96"/>
      <c r="C214" s="496"/>
      <c r="D214" s="114" t="s">
        <v>118</v>
      </c>
      <c r="E214" s="133" t="s">
        <v>40</v>
      </c>
      <c r="F214" s="146">
        <v>0.5</v>
      </c>
      <c r="G214" s="147">
        <v>7.55</v>
      </c>
      <c r="H214" s="116">
        <v>2</v>
      </c>
      <c r="I214" s="117">
        <f t="shared" si="18"/>
        <v>7.55</v>
      </c>
      <c r="J214" s="251"/>
      <c r="L214" s="16"/>
      <c r="M214" s="16"/>
    </row>
    <row r="215" spans="2:14" ht="21.95" customHeight="1">
      <c r="B215" s="96"/>
      <c r="C215" s="496"/>
      <c r="D215" s="114" t="s">
        <v>119</v>
      </c>
      <c r="E215" s="133" t="s">
        <v>40</v>
      </c>
      <c r="F215" s="146">
        <v>0.3</v>
      </c>
      <c r="G215" s="147">
        <v>3.4</v>
      </c>
      <c r="H215" s="116">
        <v>4</v>
      </c>
      <c r="I215" s="117">
        <f t="shared" si="18"/>
        <v>4.08</v>
      </c>
      <c r="J215" s="251"/>
      <c r="L215" s="16"/>
      <c r="M215" s="16"/>
    </row>
    <row r="216" spans="2:14" ht="21.95" customHeight="1">
      <c r="B216" s="96"/>
      <c r="C216" s="496"/>
      <c r="D216" s="114" t="s">
        <v>119</v>
      </c>
      <c r="E216" s="133" t="s">
        <v>40</v>
      </c>
      <c r="F216" s="146">
        <v>0.5</v>
      </c>
      <c r="G216" s="147">
        <v>3.4</v>
      </c>
      <c r="H216" s="116">
        <v>4</v>
      </c>
      <c r="I216" s="117">
        <f t="shared" si="18"/>
        <v>6.8</v>
      </c>
      <c r="J216" s="251"/>
      <c r="L216" s="16"/>
      <c r="M216" s="16"/>
    </row>
    <row r="217" spans="2:14" ht="21.95" customHeight="1">
      <c r="B217" s="96"/>
      <c r="C217" s="496"/>
      <c r="D217" s="114" t="s">
        <v>124</v>
      </c>
      <c r="E217" s="133">
        <v>26.74</v>
      </c>
      <c r="F217" s="146">
        <v>1.2</v>
      </c>
      <c r="G217" s="147" t="s">
        <v>40</v>
      </c>
      <c r="H217" s="116">
        <v>1</v>
      </c>
      <c r="I217" s="117">
        <f t="shared" si="18"/>
        <v>32.087999999999994</v>
      </c>
      <c r="J217" s="251"/>
      <c r="L217" s="16"/>
      <c r="M217" s="16"/>
    </row>
    <row r="218" spans="2:14" ht="21.95" customHeight="1">
      <c r="B218" s="96"/>
      <c r="C218" s="496"/>
      <c r="D218" s="114" t="s">
        <v>120</v>
      </c>
      <c r="E218" s="133">
        <v>0.4</v>
      </c>
      <c r="F218" s="146" t="s">
        <v>40</v>
      </c>
      <c r="G218" s="147">
        <v>7.65</v>
      </c>
      <c r="H218" s="116">
        <v>2</v>
      </c>
      <c r="I218" s="117">
        <f t="shared" si="18"/>
        <v>6.120000000000001</v>
      </c>
      <c r="J218" s="251"/>
      <c r="L218" s="16"/>
      <c r="M218" s="16"/>
      <c r="N218" s="216" t="s">
        <v>111</v>
      </c>
    </row>
    <row r="219" spans="2:14" ht="21.95" customHeight="1">
      <c r="B219" s="96"/>
      <c r="C219" s="496"/>
      <c r="D219" s="114" t="s">
        <v>120</v>
      </c>
      <c r="E219" s="133">
        <v>0.6</v>
      </c>
      <c r="F219" s="146" t="s">
        <v>40</v>
      </c>
      <c r="G219" s="147">
        <v>7.65</v>
      </c>
      <c r="H219" s="116">
        <v>2</v>
      </c>
      <c r="I219" s="117">
        <f t="shared" si="18"/>
        <v>9.18</v>
      </c>
      <c r="J219" s="251"/>
      <c r="L219" s="16"/>
      <c r="M219" s="16"/>
    </row>
    <row r="220" spans="2:14" ht="21.95" customHeight="1">
      <c r="B220" s="96"/>
      <c r="C220" s="496"/>
      <c r="D220" s="114" t="s">
        <v>121</v>
      </c>
      <c r="E220" s="133">
        <v>0.4</v>
      </c>
      <c r="F220" s="146" t="s">
        <v>40</v>
      </c>
      <c r="G220" s="147">
        <v>5.45</v>
      </c>
      <c r="H220" s="116">
        <v>8</v>
      </c>
      <c r="I220" s="117">
        <f t="shared" si="18"/>
        <v>17.440000000000001</v>
      </c>
      <c r="J220" s="251"/>
      <c r="L220" s="16"/>
      <c r="M220" s="16"/>
    </row>
    <row r="221" spans="2:14" ht="21.95" customHeight="1">
      <c r="B221" s="96"/>
      <c r="C221" s="496"/>
      <c r="D221" s="114" t="s">
        <v>121</v>
      </c>
      <c r="E221" s="133">
        <v>0.6</v>
      </c>
      <c r="F221" s="146" t="s">
        <v>40</v>
      </c>
      <c r="G221" s="147">
        <v>5.45</v>
      </c>
      <c r="H221" s="116">
        <v>8</v>
      </c>
      <c r="I221" s="117">
        <f t="shared" si="18"/>
        <v>26.16</v>
      </c>
      <c r="J221" s="251"/>
      <c r="L221" s="16"/>
      <c r="M221" s="16"/>
    </row>
    <row r="222" spans="2:14" ht="21.95" customHeight="1">
      <c r="B222" s="96"/>
      <c r="C222" s="496"/>
      <c r="D222" s="114" t="s">
        <v>122</v>
      </c>
      <c r="E222" s="133">
        <v>0.4</v>
      </c>
      <c r="F222" s="146" t="s">
        <v>40</v>
      </c>
      <c r="G222" s="147">
        <v>7.4</v>
      </c>
      <c r="H222" s="116">
        <v>4</v>
      </c>
      <c r="I222" s="117">
        <f t="shared" si="18"/>
        <v>11.840000000000002</v>
      </c>
      <c r="J222" s="251"/>
      <c r="L222" s="16"/>
      <c r="M222" s="16"/>
    </row>
    <row r="223" spans="2:14" ht="21.95" customHeight="1">
      <c r="B223" s="96"/>
      <c r="C223" s="496"/>
      <c r="D223" s="114" t="s">
        <v>122</v>
      </c>
      <c r="E223" s="133">
        <v>0.6</v>
      </c>
      <c r="F223" s="146" t="s">
        <v>40</v>
      </c>
      <c r="G223" s="147">
        <v>7.4</v>
      </c>
      <c r="H223" s="116">
        <v>4</v>
      </c>
      <c r="I223" s="117">
        <f t="shared" si="18"/>
        <v>17.760000000000002</v>
      </c>
      <c r="J223" s="251"/>
      <c r="L223" s="16"/>
      <c r="M223" s="16"/>
    </row>
    <row r="224" spans="2:14" ht="21.95" customHeight="1">
      <c r="B224" s="96"/>
      <c r="C224" s="496"/>
      <c r="D224" s="114" t="s">
        <v>123</v>
      </c>
      <c r="E224" s="133">
        <v>0.4</v>
      </c>
      <c r="F224" s="146" t="s">
        <v>40</v>
      </c>
      <c r="G224" s="147">
        <v>3.55</v>
      </c>
      <c r="H224" s="116">
        <v>4</v>
      </c>
      <c r="I224" s="117">
        <f t="shared" si="18"/>
        <v>5.68</v>
      </c>
      <c r="J224" s="251"/>
      <c r="L224" s="16"/>
      <c r="M224" s="16"/>
    </row>
    <row r="225" spans="1:13" ht="21.95" customHeight="1">
      <c r="B225" s="96"/>
      <c r="C225" s="496"/>
      <c r="D225" s="114" t="s">
        <v>123</v>
      </c>
      <c r="E225" s="133">
        <v>0.6</v>
      </c>
      <c r="F225" s="146" t="s">
        <v>40</v>
      </c>
      <c r="G225" s="147">
        <v>3.55</v>
      </c>
      <c r="H225" s="116">
        <v>4</v>
      </c>
      <c r="I225" s="117">
        <f t="shared" si="18"/>
        <v>8.52</v>
      </c>
      <c r="J225" s="251"/>
      <c r="L225" s="16"/>
      <c r="M225" s="16"/>
    </row>
    <row r="226" spans="1:13" ht="21.95" customHeight="1">
      <c r="B226" s="96"/>
      <c r="C226" s="496"/>
      <c r="D226" s="114" t="s">
        <v>126</v>
      </c>
      <c r="E226" s="133">
        <v>48.15</v>
      </c>
      <c r="F226" s="146" t="s">
        <v>40</v>
      </c>
      <c r="G226" s="147">
        <v>0.8</v>
      </c>
      <c r="H226" s="116">
        <v>2</v>
      </c>
      <c r="I226" s="117">
        <f t="shared" si="18"/>
        <v>77.040000000000006</v>
      </c>
      <c r="J226" s="251"/>
      <c r="L226" s="16"/>
      <c r="M226" s="16"/>
    </row>
    <row r="227" spans="1:13" ht="21.95" customHeight="1">
      <c r="B227" s="96"/>
      <c r="C227" s="496"/>
      <c r="D227" s="114" t="s">
        <v>126</v>
      </c>
      <c r="E227" s="133">
        <v>48.15</v>
      </c>
      <c r="F227" s="146">
        <v>0.3</v>
      </c>
      <c r="G227" s="147" t="s">
        <v>40</v>
      </c>
      <c r="H227" s="116">
        <v>2</v>
      </c>
      <c r="I227" s="117">
        <f t="shared" si="18"/>
        <v>28.889999999999997</v>
      </c>
      <c r="J227" s="251"/>
      <c r="L227" s="16"/>
      <c r="M227" s="16"/>
    </row>
    <row r="228" spans="1:13" ht="21.95" customHeight="1">
      <c r="B228" s="96"/>
      <c r="C228" s="496"/>
      <c r="D228" s="114" t="s">
        <v>125</v>
      </c>
      <c r="E228" s="133">
        <v>51</v>
      </c>
      <c r="F228" s="146" t="s">
        <v>40</v>
      </c>
      <c r="G228" s="147">
        <v>0.8</v>
      </c>
      <c r="H228" s="116">
        <v>2</v>
      </c>
      <c r="I228" s="117">
        <f t="shared" si="18"/>
        <v>81.600000000000009</v>
      </c>
      <c r="J228" s="251"/>
      <c r="L228" s="16"/>
      <c r="M228" s="16"/>
    </row>
    <row r="229" spans="1:13" ht="21.95" customHeight="1" thickBot="1">
      <c r="B229" s="96"/>
      <c r="C229" s="496"/>
      <c r="D229" s="114" t="s">
        <v>125</v>
      </c>
      <c r="E229" s="133">
        <v>51</v>
      </c>
      <c r="F229" s="146">
        <v>0.3</v>
      </c>
      <c r="G229" s="147" t="s">
        <v>40</v>
      </c>
      <c r="H229" s="116">
        <v>2</v>
      </c>
      <c r="I229" s="117">
        <f t="shared" si="18"/>
        <v>30.599999999999998</v>
      </c>
      <c r="J229" s="251"/>
      <c r="L229" s="16"/>
      <c r="M229" s="16"/>
    </row>
    <row r="230" spans="1:13" s="62" customFormat="1" ht="65.25" customHeight="1">
      <c r="A230" s="63"/>
      <c r="B230" s="96"/>
      <c r="C230" s="495" t="s">
        <v>250</v>
      </c>
      <c r="D230" s="497" t="str">
        <f>ORÇ!F37</f>
        <v xml:space="preserve">Pintura sobre superfícies de concreto ou blocos de concreto com Tinta Piso, aplicação manual, marcas de referência Novacor, Coral ou Suvinil, a duas demãos, Linha Premium </v>
      </c>
      <c r="E230" s="498"/>
      <c r="F230" s="498"/>
      <c r="G230" s="499"/>
      <c r="H230" s="168" t="str">
        <f>ORÇ!I37</f>
        <v>m²</v>
      </c>
      <c r="I230" s="170">
        <f>SUM(I232:I255)</f>
        <v>2614.9540999999995</v>
      </c>
      <c r="J230" s="251"/>
      <c r="K230" s="63"/>
      <c r="L230" s="63"/>
      <c r="M230" s="172"/>
    </row>
    <row r="231" spans="1:13" ht="21.95" customHeight="1">
      <c r="B231" s="96"/>
      <c r="C231" s="496"/>
      <c r="D231" s="83"/>
      <c r="E231" s="131" t="s">
        <v>39</v>
      </c>
      <c r="F231" s="142" t="s">
        <v>35</v>
      </c>
      <c r="G231" s="143" t="s">
        <v>36</v>
      </c>
      <c r="H231" s="57" t="s">
        <v>37</v>
      </c>
      <c r="I231" s="58" t="s">
        <v>38</v>
      </c>
      <c r="J231" s="251"/>
      <c r="L231" s="16"/>
      <c r="M231" s="16"/>
    </row>
    <row r="232" spans="1:13" ht="21.95" customHeight="1">
      <c r="B232" s="96"/>
      <c r="C232" s="496"/>
      <c r="D232" s="165" t="s">
        <v>112</v>
      </c>
      <c r="E232" s="162" t="s">
        <v>40</v>
      </c>
      <c r="F232" s="163" t="s">
        <v>40</v>
      </c>
      <c r="G232" s="173" t="s">
        <v>40</v>
      </c>
      <c r="H232" s="174">
        <v>744.23</v>
      </c>
      <c r="I232" s="117">
        <f t="shared" ref="I232:I255" si="19">PRODUCT(E232:H232)</f>
        <v>744.23</v>
      </c>
      <c r="J232" s="251"/>
      <c r="L232" s="16"/>
      <c r="M232" s="16"/>
    </row>
    <row r="233" spans="1:13" ht="21.95" customHeight="1">
      <c r="B233" s="96"/>
      <c r="C233" s="496"/>
      <c r="D233" s="114" t="s">
        <v>113</v>
      </c>
      <c r="E233" s="133" t="s">
        <v>40</v>
      </c>
      <c r="F233" s="146" t="s">
        <v>40</v>
      </c>
      <c r="G233" s="147" t="s">
        <v>40</v>
      </c>
      <c r="H233" s="116">
        <v>744.23</v>
      </c>
      <c r="I233" s="117">
        <f t="shared" si="19"/>
        <v>744.23</v>
      </c>
      <c r="J233" s="251"/>
      <c r="L233" s="16"/>
      <c r="M233" s="16"/>
    </row>
    <row r="234" spans="1:13" ht="21.95" customHeight="1">
      <c r="B234" s="96"/>
      <c r="C234" s="496"/>
      <c r="D234" s="114" t="s">
        <v>114</v>
      </c>
      <c r="E234" s="133">
        <v>122.75</v>
      </c>
      <c r="F234" s="146" t="s">
        <v>40</v>
      </c>
      <c r="G234" s="147">
        <v>2.2799999999999998</v>
      </c>
      <c r="H234" s="116">
        <v>1</v>
      </c>
      <c r="I234" s="117">
        <f t="shared" si="19"/>
        <v>279.86999999999995</v>
      </c>
      <c r="J234" s="251"/>
      <c r="L234" s="16"/>
      <c r="M234" s="16"/>
    </row>
    <row r="235" spans="1:13" ht="21.95" customHeight="1">
      <c r="B235" s="96"/>
      <c r="C235" s="496"/>
      <c r="D235" s="114" t="s">
        <v>115</v>
      </c>
      <c r="E235" s="133">
        <v>143.02000000000001</v>
      </c>
      <c r="F235" s="146" t="s">
        <v>40</v>
      </c>
      <c r="G235" s="147">
        <v>2.2799999999999998</v>
      </c>
      <c r="H235" s="116">
        <v>1</v>
      </c>
      <c r="I235" s="117">
        <f t="shared" si="19"/>
        <v>326.0856</v>
      </c>
      <c r="J235" s="251"/>
      <c r="L235" s="16"/>
      <c r="M235" s="16"/>
    </row>
    <row r="236" spans="1:13" ht="21.95" customHeight="1">
      <c r="B236" s="96"/>
      <c r="C236" s="496"/>
      <c r="D236" s="114" t="s">
        <v>116</v>
      </c>
      <c r="E236" s="133">
        <v>9.15</v>
      </c>
      <c r="F236" s="146" t="s">
        <v>40</v>
      </c>
      <c r="G236" s="147">
        <v>14.07</v>
      </c>
      <c r="H236" s="116">
        <v>1</v>
      </c>
      <c r="I236" s="117">
        <f t="shared" si="19"/>
        <v>128.7405</v>
      </c>
      <c r="J236" s="251"/>
      <c r="L236" s="16"/>
      <c r="M236" s="16"/>
    </row>
    <row r="237" spans="1:13" ht="21.95" customHeight="1">
      <c r="B237" s="96"/>
      <c r="C237" s="496"/>
      <c r="D237" s="114" t="s">
        <v>117</v>
      </c>
      <c r="E237" s="133" t="s">
        <v>40</v>
      </c>
      <c r="F237" s="146">
        <v>0.3</v>
      </c>
      <c r="G237" s="147">
        <v>9.9499999999999993</v>
      </c>
      <c r="H237" s="116">
        <v>2</v>
      </c>
      <c r="I237" s="117">
        <f t="shared" si="19"/>
        <v>5.97</v>
      </c>
      <c r="J237" s="251"/>
      <c r="L237" s="16"/>
      <c r="M237" s="16"/>
    </row>
    <row r="238" spans="1:13" ht="21.95" customHeight="1">
      <c r="B238" s="96"/>
      <c r="C238" s="496"/>
      <c r="D238" s="114" t="s">
        <v>117</v>
      </c>
      <c r="E238" s="133" t="s">
        <v>40</v>
      </c>
      <c r="F238" s="146">
        <v>0.5</v>
      </c>
      <c r="G238" s="147">
        <v>9.9499999999999993</v>
      </c>
      <c r="H238" s="116">
        <v>2</v>
      </c>
      <c r="I238" s="117">
        <f t="shared" si="19"/>
        <v>9.9499999999999993</v>
      </c>
      <c r="J238" s="251"/>
      <c r="L238" s="16"/>
      <c r="M238" s="16"/>
    </row>
    <row r="239" spans="1:13" ht="21.95" customHeight="1">
      <c r="B239" s="96"/>
      <c r="C239" s="496"/>
      <c r="D239" s="114" t="s">
        <v>118</v>
      </c>
      <c r="E239" s="133" t="s">
        <v>40</v>
      </c>
      <c r="F239" s="146">
        <v>0.3</v>
      </c>
      <c r="G239" s="147">
        <v>7.55</v>
      </c>
      <c r="H239" s="116">
        <v>2</v>
      </c>
      <c r="I239" s="117">
        <f t="shared" ref="I239" si="20">PRODUCT(E239:H239)</f>
        <v>4.5299999999999994</v>
      </c>
      <c r="J239" s="251"/>
      <c r="L239" s="16"/>
      <c r="M239" s="16"/>
    </row>
    <row r="240" spans="1:13" ht="21.95" customHeight="1">
      <c r="B240" s="96"/>
      <c r="C240" s="496"/>
      <c r="D240" s="114" t="s">
        <v>118</v>
      </c>
      <c r="E240" s="133" t="s">
        <v>40</v>
      </c>
      <c r="F240" s="146">
        <v>0.5</v>
      </c>
      <c r="G240" s="147">
        <v>7.55</v>
      </c>
      <c r="H240" s="116">
        <v>2</v>
      </c>
      <c r="I240" s="117">
        <f t="shared" si="19"/>
        <v>7.55</v>
      </c>
      <c r="J240" s="251"/>
      <c r="L240" s="16"/>
      <c r="M240" s="16"/>
    </row>
    <row r="241" spans="1:13" ht="21.95" customHeight="1">
      <c r="B241" s="96"/>
      <c r="C241" s="496"/>
      <c r="D241" s="114" t="s">
        <v>119</v>
      </c>
      <c r="E241" s="133" t="s">
        <v>40</v>
      </c>
      <c r="F241" s="146">
        <v>0.3</v>
      </c>
      <c r="G241" s="147">
        <v>3.4</v>
      </c>
      <c r="H241" s="116">
        <v>4</v>
      </c>
      <c r="I241" s="117">
        <f t="shared" ref="I241" si="21">PRODUCT(E241:H241)</f>
        <v>4.08</v>
      </c>
      <c r="J241" s="251"/>
      <c r="L241" s="16"/>
      <c r="M241" s="16"/>
    </row>
    <row r="242" spans="1:13" ht="21.95" customHeight="1">
      <c r="B242" s="96"/>
      <c r="C242" s="496"/>
      <c r="D242" s="114" t="s">
        <v>119</v>
      </c>
      <c r="E242" s="133" t="s">
        <v>40</v>
      </c>
      <c r="F242" s="146">
        <v>0.5</v>
      </c>
      <c r="G242" s="147">
        <v>3.4</v>
      </c>
      <c r="H242" s="116">
        <v>4</v>
      </c>
      <c r="I242" s="117">
        <f t="shared" si="19"/>
        <v>6.8</v>
      </c>
      <c r="J242" s="251"/>
      <c r="L242" s="16"/>
      <c r="M242" s="16"/>
    </row>
    <row r="243" spans="1:13" ht="21.95" customHeight="1">
      <c r="B243" s="96"/>
      <c r="C243" s="496"/>
      <c r="D243" s="114" t="s">
        <v>124</v>
      </c>
      <c r="E243" s="133">
        <v>26.74</v>
      </c>
      <c r="F243" s="146">
        <v>1.2</v>
      </c>
      <c r="G243" s="147" t="s">
        <v>40</v>
      </c>
      <c r="H243" s="116">
        <v>1</v>
      </c>
      <c r="I243" s="117">
        <f t="shared" si="19"/>
        <v>32.087999999999994</v>
      </c>
      <c r="J243" s="251"/>
      <c r="L243" s="16"/>
      <c r="M243" s="16"/>
    </row>
    <row r="244" spans="1:13" ht="21.95" customHeight="1">
      <c r="B244" s="96"/>
      <c r="C244" s="496"/>
      <c r="D244" s="114" t="s">
        <v>120</v>
      </c>
      <c r="E244" s="133">
        <v>0.4</v>
      </c>
      <c r="F244" s="146" t="s">
        <v>40</v>
      </c>
      <c r="G244" s="147">
        <v>7.65</v>
      </c>
      <c r="H244" s="116">
        <v>2</v>
      </c>
      <c r="I244" s="117">
        <f t="shared" ref="I244:I245" si="22">PRODUCT(E244:H244)</f>
        <v>6.120000000000001</v>
      </c>
      <c r="J244" s="251"/>
      <c r="L244" s="16"/>
      <c r="M244" s="16"/>
    </row>
    <row r="245" spans="1:13" ht="21.95" customHeight="1">
      <c r="B245" s="96"/>
      <c r="C245" s="496"/>
      <c r="D245" s="114" t="s">
        <v>120</v>
      </c>
      <c r="E245" s="133">
        <v>0.6</v>
      </c>
      <c r="F245" s="146" t="s">
        <v>40</v>
      </c>
      <c r="G245" s="147">
        <v>7.65</v>
      </c>
      <c r="H245" s="116">
        <v>2</v>
      </c>
      <c r="I245" s="117">
        <f t="shared" si="22"/>
        <v>9.18</v>
      </c>
      <c r="J245" s="251"/>
      <c r="L245" s="16"/>
      <c r="M245" s="16"/>
    </row>
    <row r="246" spans="1:13" ht="21.95" customHeight="1">
      <c r="B246" s="96"/>
      <c r="C246" s="496"/>
      <c r="D246" s="114" t="s">
        <v>121</v>
      </c>
      <c r="E246" s="133">
        <v>0.4</v>
      </c>
      <c r="F246" s="146" t="s">
        <v>40</v>
      </c>
      <c r="G246" s="147">
        <v>5.45</v>
      </c>
      <c r="H246" s="116">
        <v>8</v>
      </c>
      <c r="I246" s="117">
        <f t="shared" si="19"/>
        <v>17.440000000000001</v>
      </c>
      <c r="J246" s="251"/>
      <c r="L246" s="16"/>
      <c r="M246" s="16"/>
    </row>
    <row r="247" spans="1:13" ht="21.95" customHeight="1">
      <c r="B247" s="96"/>
      <c r="C247" s="496"/>
      <c r="D247" s="114" t="s">
        <v>121</v>
      </c>
      <c r="E247" s="133">
        <v>0.6</v>
      </c>
      <c r="F247" s="146" t="s">
        <v>40</v>
      </c>
      <c r="G247" s="147">
        <v>5.45</v>
      </c>
      <c r="H247" s="116">
        <v>8</v>
      </c>
      <c r="I247" s="117">
        <f t="shared" ref="I247:I248" si="23">PRODUCT(E247:H247)</f>
        <v>26.16</v>
      </c>
      <c r="J247" s="251"/>
      <c r="L247" s="16"/>
      <c r="M247" s="16"/>
    </row>
    <row r="248" spans="1:13" ht="21.95" customHeight="1">
      <c r="B248" s="96"/>
      <c r="C248" s="496"/>
      <c r="D248" s="114" t="s">
        <v>122</v>
      </c>
      <c r="E248" s="133">
        <v>0.4</v>
      </c>
      <c r="F248" s="146" t="s">
        <v>40</v>
      </c>
      <c r="G248" s="147">
        <v>7.4</v>
      </c>
      <c r="H248" s="116">
        <v>4</v>
      </c>
      <c r="I248" s="117">
        <f t="shared" si="23"/>
        <v>11.840000000000002</v>
      </c>
      <c r="J248" s="251"/>
      <c r="L248" s="16"/>
      <c r="M248" s="16"/>
    </row>
    <row r="249" spans="1:13" ht="21.95" customHeight="1">
      <c r="B249" s="96"/>
      <c r="C249" s="496"/>
      <c r="D249" s="114" t="s">
        <v>122</v>
      </c>
      <c r="E249" s="133">
        <v>0.6</v>
      </c>
      <c r="F249" s="146" t="s">
        <v>40</v>
      </c>
      <c r="G249" s="147">
        <v>7.4</v>
      </c>
      <c r="H249" s="116">
        <v>4</v>
      </c>
      <c r="I249" s="117">
        <f t="shared" si="19"/>
        <v>17.760000000000002</v>
      </c>
      <c r="J249" s="251"/>
      <c r="L249" s="16"/>
      <c r="M249" s="16"/>
    </row>
    <row r="250" spans="1:13" ht="21.95" customHeight="1">
      <c r="B250" s="96"/>
      <c r="C250" s="496"/>
      <c r="D250" s="114" t="s">
        <v>123</v>
      </c>
      <c r="E250" s="133">
        <v>0.4</v>
      </c>
      <c r="F250" s="146" t="s">
        <v>40</v>
      </c>
      <c r="G250" s="147">
        <v>3.55</v>
      </c>
      <c r="H250" s="116">
        <v>4</v>
      </c>
      <c r="I250" s="117">
        <f t="shared" ref="I250" si="24">PRODUCT(E250:H250)</f>
        <v>5.68</v>
      </c>
      <c r="J250" s="251"/>
      <c r="L250" s="16"/>
      <c r="M250" s="16"/>
    </row>
    <row r="251" spans="1:13" ht="21.95" customHeight="1">
      <c r="B251" s="96"/>
      <c r="C251" s="496"/>
      <c r="D251" s="114" t="s">
        <v>123</v>
      </c>
      <c r="E251" s="133">
        <v>0.6</v>
      </c>
      <c r="F251" s="146" t="s">
        <v>40</v>
      </c>
      <c r="G251" s="147">
        <v>3.55</v>
      </c>
      <c r="H251" s="116">
        <v>4</v>
      </c>
      <c r="I251" s="117">
        <f t="shared" si="19"/>
        <v>8.52</v>
      </c>
      <c r="J251" s="251"/>
      <c r="L251" s="16"/>
      <c r="M251" s="16"/>
    </row>
    <row r="252" spans="1:13" ht="21.95" customHeight="1">
      <c r="B252" s="96"/>
      <c r="C252" s="496"/>
      <c r="D252" s="114" t="s">
        <v>126</v>
      </c>
      <c r="E252" s="133">
        <v>48.15</v>
      </c>
      <c r="F252" s="146" t="s">
        <v>40</v>
      </c>
      <c r="G252" s="147">
        <v>0.8</v>
      </c>
      <c r="H252" s="116">
        <v>2</v>
      </c>
      <c r="I252" s="117">
        <f t="shared" si="19"/>
        <v>77.040000000000006</v>
      </c>
      <c r="J252" s="251"/>
      <c r="L252" s="16"/>
      <c r="M252" s="16"/>
    </row>
    <row r="253" spans="1:13" ht="21.95" customHeight="1">
      <c r="B253" s="96"/>
      <c r="C253" s="496"/>
      <c r="D253" s="114" t="s">
        <v>126</v>
      </c>
      <c r="E253" s="133">
        <v>48.15</v>
      </c>
      <c r="F253" s="146">
        <v>0.3</v>
      </c>
      <c r="G253" s="147" t="s">
        <v>40</v>
      </c>
      <c r="H253" s="116">
        <v>2</v>
      </c>
      <c r="I253" s="117">
        <f t="shared" ref="I253" si="25">PRODUCT(E253:H253)</f>
        <v>28.889999999999997</v>
      </c>
      <c r="J253" s="251"/>
      <c r="L253" s="16"/>
      <c r="M253" s="16"/>
    </row>
    <row r="254" spans="1:13" ht="21.95" customHeight="1">
      <c r="B254" s="96"/>
      <c r="C254" s="496"/>
      <c r="D254" s="114" t="s">
        <v>125</v>
      </c>
      <c r="E254" s="133">
        <v>51</v>
      </c>
      <c r="F254" s="146" t="s">
        <v>40</v>
      </c>
      <c r="G254" s="147">
        <v>0.8</v>
      </c>
      <c r="H254" s="116">
        <v>2</v>
      </c>
      <c r="I254" s="117">
        <f t="shared" si="19"/>
        <v>81.600000000000009</v>
      </c>
      <c r="J254" s="251"/>
      <c r="L254" s="16"/>
      <c r="M254" s="16"/>
    </row>
    <row r="255" spans="1:13" ht="21.95" customHeight="1" thickBot="1">
      <c r="B255" s="96"/>
      <c r="C255" s="496"/>
      <c r="D255" s="114" t="s">
        <v>125</v>
      </c>
      <c r="E255" s="133">
        <v>51</v>
      </c>
      <c r="F255" s="146">
        <v>0.3</v>
      </c>
      <c r="G255" s="147" t="s">
        <v>40</v>
      </c>
      <c r="H255" s="116">
        <v>2</v>
      </c>
      <c r="I255" s="117">
        <f t="shared" si="19"/>
        <v>30.599999999999998</v>
      </c>
      <c r="J255" s="251"/>
      <c r="L255" s="16"/>
      <c r="M255" s="16"/>
    </row>
    <row r="256" spans="1:13" s="35" customFormat="1" ht="18" customHeight="1" thickBot="1">
      <c r="A256" s="36"/>
      <c r="B256" s="96"/>
      <c r="C256" s="84">
        <v>7</v>
      </c>
      <c r="D256" s="501" t="str">
        <f>ORÇ!D38</f>
        <v>SERVIÇOS COMPLEMENTARES</v>
      </c>
      <c r="E256" s="501"/>
      <c r="F256" s="501"/>
      <c r="G256" s="501"/>
      <c r="H256" s="501"/>
      <c r="I256" s="48"/>
      <c r="J256" s="251"/>
      <c r="K256" s="36"/>
      <c r="L256" s="36"/>
      <c r="M256" s="36"/>
    </row>
    <row r="257" spans="1:13" s="62" customFormat="1" ht="54" customHeight="1">
      <c r="A257" s="63"/>
      <c r="B257" s="96"/>
      <c r="C257" s="495" t="s">
        <v>79</v>
      </c>
      <c r="D257" s="497" t="str">
        <f>ORÇ!F39</f>
        <v>Índice de preço para remoção de entulho decorrente da execução de obras (Classe A CONAMA - NBR 10.004 - Classe IIB),incluindo aluguel da caçamba, carga, transporte e descarga em área licenciada</v>
      </c>
      <c r="E257" s="498"/>
      <c r="F257" s="498"/>
      <c r="G257" s="499"/>
      <c r="H257" s="168" t="str">
        <f>ORÇ!I39</f>
        <v>m³</v>
      </c>
      <c r="I257" s="170">
        <f>SUM(I259:I260)</f>
        <v>11.504999999999999</v>
      </c>
      <c r="J257" s="251"/>
      <c r="K257" s="63"/>
      <c r="L257" s="63"/>
      <c r="M257" s="63"/>
    </row>
    <row r="258" spans="1:13" ht="21.95" customHeight="1">
      <c r="B258" s="96"/>
      <c r="C258" s="496"/>
      <c r="D258" s="408"/>
      <c r="E258" s="429"/>
      <c r="F258" s="139" t="s">
        <v>253</v>
      </c>
      <c r="G258" s="140" t="s">
        <v>254</v>
      </c>
      <c r="H258" s="45" t="s">
        <v>37</v>
      </c>
      <c r="I258" s="43" t="s">
        <v>38</v>
      </c>
      <c r="J258" s="251"/>
      <c r="L258" s="16"/>
      <c r="M258" s="16"/>
    </row>
    <row r="259" spans="1:13" ht="21.95" customHeight="1">
      <c r="B259" s="96"/>
      <c r="C259" s="496"/>
      <c r="D259" s="408" t="s">
        <v>251</v>
      </c>
      <c r="E259" s="425"/>
      <c r="F259" s="214">
        <v>1.71</v>
      </c>
      <c r="G259" s="148">
        <v>1.3</v>
      </c>
      <c r="H259" s="121">
        <v>1</v>
      </c>
      <c r="I259" s="120">
        <f>PRODUCT(E259:H259)</f>
        <v>2.2229999999999999</v>
      </c>
      <c r="J259" s="251"/>
      <c r="L259" s="16"/>
      <c r="M259" s="16"/>
    </row>
    <row r="260" spans="1:13" ht="21.95" customHeight="1" thickBot="1">
      <c r="B260" s="96"/>
      <c r="C260" s="496"/>
      <c r="D260" s="409" t="s">
        <v>252</v>
      </c>
      <c r="E260" s="426"/>
      <c r="F260" s="130">
        <v>7.14</v>
      </c>
      <c r="G260" s="426">
        <v>1.3</v>
      </c>
      <c r="H260" s="427">
        <v>1</v>
      </c>
      <c r="I260" s="428">
        <f>PRODUCT(E260:H260)</f>
        <v>9.282</v>
      </c>
      <c r="J260" s="251"/>
      <c r="L260" s="16"/>
      <c r="M260" s="16"/>
    </row>
    <row r="261" spans="1:13" s="62" customFormat="1" ht="35.1" customHeight="1">
      <c r="A261" s="63"/>
      <c r="B261" s="96"/>
      <c r="C261" s="495" t="s">
        <v>80</v>
      </c>
      <c r="D261" s="497" t="str">
        <f>ORÇ!F40</f>
        <v>Placa para inauguração de obra em alumínio polido e=4mm, dimensões 40 x 50 cm, gravação em baixo relevo, inclusive pintura e fixação</v>
      </c>
      <c r="E261" s="498"/>
      <c r="F261" s="498"/>
      <c r="G261" s="499"/>
      <c r="H261" s="168" t="str">
        <f>ORÇ!I40</f>
        <v>und</v>
      </c>
      <c r="I261" s="170">
        <f>SUM(I263)</f>
        <v>1</v>
      </c>
      <c r="J261" s="251"/>
      <c r="K261" s="63"/>
      <c r="L261" s="63"/>
      <c r="M261" s="63"/>
    </row>
    <row r="262" spans="1:13" ht="21.95" customHeight="1">
      <c r="B262" s="96"/>
      <c r="C262" s="496"/>
      <c r="D262" s="83"/>
      <c r="E262" s="131" t="s">
        <v>39</v>
      </c>
      <c r="F262" s="142" t="s">
        <v>35</v>
      </c>
      <c r="G262" s="143" t="s">
        <v>36</v>
      </c>
      <c r="H262" s="57" t="s">
        <v>37</v>
      </c>
      <c r="I262" s="58" t="s">
        <v>38</v>
      </c>
      <c r="J262" s="251"/>
      <c r="L262" s="16"/>
      <c r="M262" s="16"/>
    </row>
    <row r="263" spans="1:13" ht="21.95" customHeight="1" thickBot="1">
      <c r="B263" s="96"/>
      <c r="C263" s="500"/>
      <c r="D263" s="54"/>
      <c r="E263" s="130" t="s">
        <v>40</v>
      </c>
      <c r="F263" s="130" t="s">
        <v>40</v>
      </c>
      <c r="G263" s="141" t="s">
        <v>40</v>
      </c>
      <c r="H263" s="55">
        <v>1</v>
      </c>
      <c r="I263" s="56">
        <f>PRODUCT(E263:H263)</f>
        <v>1</v>
      </c>
      <c r="J263" s="251"/>
      <c r="L263" s="16"/>
      <c r="M263" s="16"/>
    </row>
    <row r="264" spans="1:13" ht="9.9499999999999993" customHeight="1" thickBot="1">
      <c r="B264" s="96"/>
      <c r="C264" s="14"/>
      <c r="D264" s="14"/>
      <c r="E264" s="49"/>
      <c r="F264" s="49"/>
      <c r="G264" s="49"/>
      <c r="H264" s="49"/>
      <c r="I264" s="49"/>
      <c r="J264" s="251"/>
      <c r="L264" s="16"/>
      <c r="M264" s="16"/>
    </row>
    <row r="265" spans="1:13" ht="13.5" customHeight="1">
      <c r="B265" s="96"/>
      <c r="C265" s="17"/>
      <c r="D265" s="18"/>
      <c r="E265" s="50"/>
      <c r="F265" s="50"/>
      <c r="G265" s="50"/>
      <c r="H265" s="50"/>
      <c r="I265" s="153"/>
      <c r="J265" s="251"/>
      <c r="L265" s="16"/>
      <c r="M265" s="16"/>
    </row>
    <row r="266" spans="1:13">
      <c r="B266" s="96"/>
      <c r="C266" s="19"/>
      <c r="D266" s="15"/>
      <c r="E266" s="51"/>
      <c r="F266" s="51"/>
      <c r="G266" s="51"/>
      <c r="H266" s="51"/>
      <c r="I266" s="154"/>
      <c r="J266" s="251"/>
      <c r="L266" s="16"/>
      <c r="M266" s="16"/>
    </row>
    <row r="267" spans="1:13">
      <c r="B267" s="96"/>
      <c r="C267" s="19"/>
      <c r="D267" s="15"/>
      <c r="E267" s="51"/>
      <c r="F267" s="51"/>
      <c r="G267" s="51"/>
      <c r="H267" s="51"/>
      <c r="I267" s="154"/>
      <c r="J267" s="251"/>
      <c r="L267" s="16"/>
      <c r="M267" s="16"/>
    </row>
    <row r="268" spans="1:13">
      <c r="B268" s="96"/>
      <c r="C268" s="452" t="s">
        <v>33</v>
      </c>
      <c r="D268" s="453"/>
      <c r="E268" s="453"/>
      <c r="F268" s="453"/>
      <c r="G268" s="453"/>
      <c r="H268" s="453"/>
      <c r="I268" s="454"/>
      <c r="J268" s="251"/>
      <c r="L268" s="16"/>
    </row>
    <row r="269" spans="1:13" ht="18.75">
      <c r="B269" s="96"/>
      <c r="C269" s="455" t="s">
        <v>196</v>
      </c>
      <c r="D269" s="456"/>
      <c r="E269" s="456"/>
      <c r="F269" s="456"/>
      <c r="G269" s="456"/>
      <c r="H269" s="456"/>
      <c r="I269" s="457"/>
      <c r="J269" s="251"/>
      <c r="L269" s="16"/>
    </row>
    <row r="270" spans="1:13" ht="15.75">
      <c r="B270" s="96"/>
      <c r="C270" s="458" t="s">
        <v>197</v>
      </c>
      <c r="D270" s="459"/>
      <c r="E270" s="459"/>
      <c r="F270" s="459"/>
      <c r="G270" s="459"/>
      <c r="H270" s="459"/>
      <c r="I270" s="460"/>
      <c r="J270" s="251"/>
      <c r="L270" s="16"/>
    </row>
    <row r="271" spans="1:13" ht="15.75">
      <c r="B271" s="96"/>
      <c r="C271" s="458" t="s">
        <v>32</v>
      </c>
      <c r="D271" s="459"/>
      <c r="E271" s="459"/>
      <c r="F271" s="459"/>
      <c r="G271" s="459"/>
      <c r="H271" s="459"/>
      <c r="I271" s="460"/>
      <c r="J271" s="251"/>
      <c r="L271" s="16"/>
    </row>
    <row r="272" spans="1:13" ht="15.75" thickBot="1">
      <c r="B272" s="96"/>
      <c r="C272" s="20"/>
      <c r="D272" s="21"/>
      <c r="E272" s="52"/>
      <c r="F272" s="52"/>
      <c r="G272" s="52"/>
      <c r="H272" s="52"/>
      <c r="I272" s="155"/>
      <c r="J272" s="251"/>
      <c r="L272" s="16"/>
    </row>
    <row r="273" spans="2:12" ht="8.1" customHeight="1" thickBot="1">
      <c r="B273" s="254"/>
      <c r="C273" s="256"/>
      <c r="D273" s="256"/>
      <c r="E273" s="257"/>
      <c r="F273" s="257"/>
      <c r="G273" s="257"/>
      <c r="H273" s="257"/>
      <c r="I273" s="257"/>
      <c r="J273" s="255"/>
      <c r="L273" s="16"/>
    </row>
    <row r="274" spans="2:12">
      <c r="B274" s="16"/>
      <c r="C274" s="15"/>
      <c r="D274" s="15"/>
      <c r="E274" s="51"/>
      <c r="F274" s="51"/>
      <c r="G274" s="51"/>
      <c r="H274" s="51"/>
      <c r="I274" s="51"/>
      <c r="J274" s="15"/>
    </row>
    <row r="275" spans="2:12">
      <c r="C275" s="15"/>
      <c r="D275" s="15"/>
      <c r="E275" s="51"/>
      <c r="F275" s="51"/>
      <c r="G275" s="51"/>
      <c r="H275" s="51"/>
      <c r="I275" s="51"/>
      <c r="J275" s="15"/>
    </row>
    <row r="276" spans="2:12">
      <c r="C276" s="15"/>
      <c r="J276" s="15"/>
    </row>
    <row r="277" spans="2:12">
      <c r="C277" s="15"/>
      <c r="J277" s="7"/>
      <c r="K277" s="104"/>
      <c r="L277" s="7"/>
    </row>
    <row r="278" spans="2:12">
      <c r="C278" s="15"/>
      <c r="J278" s="7"/>
      <c r="K278" s="104"/>
      <c r="L278" s="7"/>
    </row>
    <row r="279" spans="2:12">
      <c r="C279" s="15"/>
      <c r="J279" s="7"/>
      <c r="K279" s="104"/>
      <c r="L279" s="7"/>
    </row>
    <row r="280" spans="2:12">
      <c r="C280" s="15"/>
      <c r="J280" s="7"/>
      <c r="K280" s="104"/>
      <c r="L280" s="7"/>
    </row>
    <row r="281" spans="2:12">
      <c r="C281" s="15"/>
      <c r="J281" s="7"/>
      <c r="K281" s="104"/>
      <c r="L281" s="7"/>
    </row>
    <row r="282" spans="2:12">
      <c r="C282" s="15"/>
      <c r="J282" s="7"/>
      <c r="K282" s="104"/>
      <c r="L282" s="7"/>
    </row>
    <row r="283" spans="2:12">
      <c r="C283" s="15"/>
      <c r="J283" s="7"/>
      <c r="K283" s="104"/>
      <c r="L283" s="7"/>
    </row>
    <row r="284" spans="2:12">
      <c r="C284" s="15"/>
      <c r="J284" s="7"/>
      <c r="K284" s="104"/>
      <c r="L284" s="7"/>
    </row>
    <row r="285" spans="2:12">
      <c r="C285" s="15"/>
      <c r="J285" s="7"/>
      <c r="K285" s="104"/>
      <c r="L285" s="7"/>
    </row>
    <row r="286" spans="2:12">
      <c r="C286" s="15"/>
      <c r="J286" s="7"/>
      <c r="K286" s="104"/>
      <c r="L286" s="7"/>
    </row>
    <row r="287" spans="2:12">
      <c r="C287" s="15"/>
      <c r="J287" s="7"/>
      <c r="K287" s="104"/>
      <c r="L287" s="7"/>
    </row>
    <row r="288" spans="2:12">
      <c r="C288" s="15"/>
      <c r="J288" s="7"/>
      <c r="K288" s="104"/>
      <c r="L288" s="7"/>
    </row>
    <row r="289" spans="3:12">
      <c r="C289" s="15"/>
      <c r="D289" s="15"/>
      <c r="E289" s="51"/>
      <c r="F289" s="51"/>
      <c r="G289" s="51"/>
      <c r="H289" s="51"/>
      <c r="I289" s="51"/>
      <c r="J289" s="7"/>
      <c r="K289" s="104"/>
      <c r="L289" s="7"/>
    </row>
    <row r="290" spans="3:12">
      <c r="C290" s="15"/>
      <c r="D290" s="15"/>
      <c r="E290" s="51"/>
      <c r="F290" s="51"/>
      <c r="G290" s="51"/>
      <c r="H290" s="51"/>
      <c r="I290" s="51"/>
      <c r="J290" s="15"/>
    </row>
    <row r="291" spans="3:12">
      <c r="C291" s="15"/>
      <c r="D291" s="15"/>
      <c r="E291" s="51"/>
      <c r="F291" s="51"/>
      <c r="G291" s="51"/>
      <c r="H291" s="51"/>
      <c r="I291" s="51"/>
      <c r="J291" s="15"/>
    </row>
    <row r="292" spans="3:12">
      <c r="C292" s="15"/>
      <c r="D292" s="15"/>
      <c r="E292" s="51"/>
      <c r="F292" s="51"/>
      <c r="G292" s="51"/>
      <c r="H292" s="51"/>
      <c r="I292" s="51"/>
      <c r="J292" s="15"/>
    </row>
    <row r="293" spans="3:12">
      <c r="C293" s="15"/>
      <c r="D293" s="15"/>
      <c r="E293" s="51"/>
      <c r="F293" s="51"/>
      <c r="G293" s="51"/>
      <c r="H293" s="51"/>
      <c r="I293" s="51"/>
      <c r="J293" s="15"/>
    </row>
    <row r="294" spans="3:12">
      <c r="C294" s="15"/>
      <c r="D294" s="15"/>
      <c r="E294" s="51"/>
      <c r="F294" s="51"/>
      <c r="G294" s="51"/>
      <c r="H294" s="51"/>
      <c r="I294" s="51"/>
      <c r="J294" s="15"/>
    </row>
    <row r="295" spans="3:12">
      <c r="C295" s="15"/>
      <c r="D295" s="15"/>
      <c r="E295" s="51"/>
      <c r="F295" s="51"/>
      <c r="G295" s="51"/>
      <c r="H295" s="51"/>
      <c r="I295" s="51"/>
      <c r="J295" s="15"/>
    </row>
    <row r="296" spans="3:12">
      <c r="C296" s="15"/>
      <c r="D296" s="15"/>
      <c r="E296" s="51"/>
      <c r="F296" s="51"/>
      <c r="G296" s="51"/>
      <c r="H296" s="51"/>
      <c r="I296" s="51"/>
      <c r="J296" s="15"/>
    </row>
    <row r="297" spans="3:12">
      <c r="C297" s="15"/>
      <c r="D297" s="15"/>
      <c r="E297" s="51"/>
      <c r="F297" s="51"/>
      <c r="G297" s="51"/>
      <c r="H297" s="51"/>
      <c r="I297" s="51"/>
      <c r="J297" s="15"/>
    </row>
    <row r="298" spans="3:12">
      <c r="J298" s="15"/>
    </row>
  </sheetData>
  <mergeCells count="59">
    <mergeCell ref="C10:I10"/>
    <mergeCell ref="C3:I7"/>
    <mergeCell ref="D8:E8"/>
    <mergeCell ref="F8:G8"/>
    <mergeCell ref="H8:I8"/>
    <mergeCell ref="D9:E9"/>
    <mergeCell ref="F9:G9"/>
    <mergeCell ref="H9:I9"/>
    <mergeCell ref="D18:H18"/>
    <mergeCell ref="C19:C21"/>
    <mergeCell ref="D19:G19"/>
    <mergeCell ref="C22:C24"/>
    <mergeCell ref="C12:I12"/>
    <mergeCell ref="D13:G13"/>
    <mergeCell ref="D14:H14"/>
    <mergeCell ref="C15:C17"/>
    <mergeCell ref="D15:G15"/>
    <mergeCell ref="D22:G22"/>
    <mergeCell ref="D142:H142"/>
    <mergeCell ref="C143:C159"/>
    <mergeCell ref="D143:G143"/>
    <mergeCell ref="C160:C176"/>
    <mergeCell ref="D160:G160"/>
    <mergeCell ref="D66:H66"/>
    <mergeCell ref="C117:C140"/>
    <mergeCell ref="D117:G117"/>
    <mergeCell ref="C67:C90"/>
    <mergeCell ref="D67:G67"/>
    <mergeCell ref="C92:C115"/>
    <mergeCell ref="D92:G92"/>
    <mergeCell ref="D25:H25"/>
    <mergeCell ref="C26:C31"/>
    <mergeCell ref="D26:G26"/>
    <mergeCell ref="C60:C65"/>
    <mergeCell ref="D60:G60"/>
    <mergeCell ref="C46:C59"/>
    <mergeCell ref="D46:G46"/>
    <mergeCell ref="C32:C45"/>
    <mergeCell ref="D32:G32"/>
    <mergeCell ref="C177:C179"/>
    <mergeCell ref="D177:G177"/>
    <mergeCell ref="C180:C182"/>
    <mergeCell ref="D180:G180"/>
    <mergeCell ref="C184:C203"/>
    <mergeCell ref="D184:G184"/>
    <mergeCell ref="D183:H183"/>
    <mergeCell ref="C271:I271"/>
    <mergeCell ref="C270:I270"/>
    <mergeCell ref="C269:I269"/>
    <mergeCell ref="C268:I268"/>
    <mergeCell ref="C204:C229"/>
    <mergeCell ref="D204:G204"/>
    <mergeCell ref="C261:C263"/>
    <mergeCell ref="D261:G261"/>
    <mergeCell ref="C230:C255"/>
    <mergeCell ref="D230:G230"/>
    <mergeCell ref="D256:H256"/>
    <mergeCell ref="C257:C260"/>
    <mergeCell ref="D257:G257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65" orientation="portrait" horizontalDpi="1200" verticalDpi="1200" r:id="rId1"/>
  <rowBreaks count="4" manualBreakCount="4">
    <brk id="51" min="1" max="9" man="1"/>
    <brk id="101" min="1" max="9" man="1"/>
    <brk id="199" min="1" max="9" man="1"/>
    <brk id="249" min="1" max="9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4"/>
  <sheetViews>
    <sheetView showGridLines="0" view="pageBreakPreview" topLeftCell="A37" zoomScale="110" zoomScaleNormal="85" zoomScaleSheetLayoutView="110" workbookViewId="0">
      <selection activeCell="T17" sqref="T17"/>
    </sheetView>
  </sheetViews>
  <sheetFormatPr defaultRowHeight="15"/>
  <cols>
    <col min="1" max="1" width="3.7109375" style="16" customWidth="1"/>
    <col min="2" max="2" width="1.7109375" customWidth="1"/>
    <col min="3" max="4" width="10.7109375" customWidth="1"/>
    <col min="5" max="5" width="10.7109375" style="68" customWidth="1"/>
    <col min="6" max="6" width="31.28515625" customWidth="1"/>
    <col min="7" max="9" width="10.7109375" style="53" customWidth="1"/>
    <col min="10" max="10" width="14.140625" style="53" customWidth="1"/>
    <col min="11" max="11" width="19.140625" style="195" bestFit="1" customWidth="1"/>
    <col min="12" max="12" width="1.7109375" customWidth="1"/>
    <col min="13" max="13" width="3.7109375" style="16" customWidth="1"/>
    <col min="14" max="14" width="3.7109375" customWidth="1"/>
    <col min="15" max="15" width="22.7109375" customWidth="1"/>
  </cols>
  <sheetData>
    <row r="1" spans="1:15" s="16" customFormat="1">
      <c r="E1" s="90"/>
      <c r="G1" s="46"/>
      <c r="H1" s="46"/>
      <c r="I1" s="46"/>
      <c r="J1" s="46"/>
      <c r="K1" s="185"/>
    </row>
    <row r="2" spans="1:15" ht="8.1" customHeight="1" thickBot="1">
      <c r="B2" s="22"/>
      <c r="C2" s="22"/>
      <c r="D2" s="22"/>
      <c r="E2" s="39"/>
      <c r="F2" s="22"/>
      <c r="G2" s="47"/>
      <c r="H2" s="47"/>
      <c r="I2" s="47"/>
      <c r="J2" s="47"/>
      <c r="K2" s="186"/>
      <c r="L2" s="22"/>
    </row>
    <row r="3" spans="1:15" ht="15" customHeight="1">
      <c r="B3" s="22"/>
      <c r="C3" s="514"/>
      <c r="D3" s="515"/>
      <c r="E3" s="515"/>
      <c r="F3" s="515"/>
      <c r="G3" s="515"/>
      <c r="H3" s="515"/>
      <c r="I3" s="515"/>
      <c r="J3" s="515"/>
      <c r="K3" s="516"/>
      <c r="L3" s="22"/>
    </row>
    <row r="4" spans="1:15" ht="15" customHeight="1">
      <c r="B4" s="22"/>
      <c r="C4" s="517"/>
      <c r="D4" s="518"/>
      <c r="E4" s="518"/>
      <c r="F4" s="518"/>
      <c r="G4" s="518"/>
      <c r="H4" s="518"/>
      <c r="I4" s="518"/>
      <c r="J4" s="518"/>
      <c r="K4" s="519"/>
      <c r="L4" s="22"/>
    </row>
    <row r="5" spans="1:15" ht="15" customHeight="1">
      <c r="B5" s="22"/>
      <c r="C5" s="517"/>
      <c r="D5" s="518"/>
      <c r="E5" s="518"/>
      <c r="F5" s="518"/>
      <c r="G5" s="518"/>
      <c r="H5" s="518"/>
      <c r="I5" s="518"/>
      <c r="J5" s="518"/>
      <c r="K5" s="519"/>
      <c r="L5" s="22"/>
    </row>
    <row r="6" spans="1:15" ht="15" customHeight="1">
      <c r="B6" s="22"/>
      <c r="C6" s="517"/>
      <c r="D6" s="518"/>
      <c r="E6" s="518"/>
      <c r="F6" s="518"/>
      <c r="G6" s="518"/>
      <c r="H6" s="518"/>
      <c r="I6" s="518"/>
      <c r="J6" s="518"/>
      <c r="K6" s="519"/>
      <c r="L6" s="22"/>
    </row>
    <row r="7" spans="1:15" ht="15.75" customHeight="1" thickBot="1">
      <c r="B7" s="22"/>
      <c r="C7" s="520"/>
      <c r="D7" s="521"/>
      <c r="E7" s="521"/>
      <c r="F7" s="521"/>
      <c r="G7" s="521"/>
      <c r="H7" s="521"/>
      <c r="I7" s="521"/>
      <c r="J7" s="521"/>
      <c r="K7" s="522"/>
      <c r="L7" s="22"/>
    </row>
    <row r="8" spans="1:15" ht="15.75">
      <c r="B8" s="22"/>
      <c r="C8" s="535" t="s">
        <v>190</v>
      </c>
      <c r="D8" s="536"/>
      <c r="E8" s="537" t="str">
        <f>ORÇ!E8</f>
        <v xml:space="preserve">Prefeitura Municipal de Baixo Guandu </v>
      </c>
      <c r="F8" s="537"/>
      <c r="G8" s="524"/>
      <c r="H8" s="525" t="s">
        <v>193</v>
      </c>
      <c r="I8" s="526"/>
      <c r="J8" s="527" t="str">
        <f>ORÇ!I8</f>
        <v>Avenida 10 de Abril, Centro, BG, ES</v>
      </c>
      <c r="K8" s="528"/>
      <c r="L8" s="22"/>
    </row>
    <row r="9" spans="1:15" ht="16.5" customHeight="1" thickBot="1">
      <c r="B9" s="22"/>
      <c r="C9" s="542" t="s">
        <v>191</v>
      </c>
      <c r="D9" s="543"/>
      <c r="E9" s="488">
        <f>ORÇ!E9</f>
        <v>211822.65969999999</v>
      </c>
      <c r="F9" s="488"/>
      <c r="G9" s="489"/>
      <c r="H9" s="531" t="s">
        <v>192</v>
      </c>
      <c r="I9" s="532"/>
      <c r="J9" s="533">
        <v>45170</v>
      </c>
      <c r="K9" s="534"/>
      <c r="L9" s="22"/>
    </row>
    <row r="10" spans="1:15" ht="24" thickBot="1">
      <c r="B10" s="22"/>
      <c r="C10" s="511" t="str">
        <f>ORÇ!C10</f>
        <v>Revitalização do Viaduto - Avenida 10 de Abril</v>
      </c>
      <c r="D10" s="512"/>
      <c r="E10" s="512"/>
      <c r="F10" s="512"/>
      <c r="G10" s="512"/>
      <c r="H10" s="512"/>
      <c r="I10" s="512"/>
      <c r="J10" s="512"/>
      <c r="K10" s="513"/>
      <c r="L10" s="22"/>
      <c r="N10" s="16"/>
    </row>
    <row r="11" spans="1:15" ht="11.1" customHeight="1" thickBot="1">
      <c r="B11" s="22"/>
      <c r="C11" s="22"/>
      <c r="D11" s="22"/>
      <c r="E11" s="39"/>
      <c r="F11" s="22"/>
      <c r="G11" s="47"/>
      <c r="H11" s="47"/>
      <c r="I11" s="47"/>
      <c r="J11" s="47"/>
      <c r="K11" s="186"/>
      <c r="L11" s="22"/>
      <c r="N11" s="16"/>
      <c r="O11" s="16"/>
    </row>
    <row r="12" spans="1:15" s="1" customFormat="1" ht="29.25" customHeight="1" thickBot="1">
      <c r="A12" s="37"/>
      <c r="B12" s="22"/>
      <c r="C12" s="538" t="s">
        <v>240</v>
      </c>
      <c r="D12" s="539"/>
      <c r="E12" s="539"/>
      <c r="F12" s="540"/>
      <c r="G12" s="540"/>
      <c r="H12" s="540"/>
      <c r="I12" s="540"/>
      <c r="J12" s="540"/>
      <c r="K12" s="541"/>
      <c r="L12" s="22"/>
      <c r="M12" s="37"/>
      <c r="N12" s="37"/>
      <c r="O12" s="37"/>
    </row>
    <row r="13" spans="1:15" ht="11.1" customHeight="1" thickBot="1">
      <c r="B13" s="22"/>
      <c r="C13" s="22"/>
      <c r="D13" s="22"/>
      <c r="E13" s="39"/>
      <c r="F13" s="22"/>
      <c r="G13" s="47"/>
      <c r="H13" s="47"/>
      <c r="I13" s="47"/>
      <c r="J13" s="47"/>
      <c r="K13" s="186"/>
      <c r="L13" s="22"/>
      <c r="N13" s="16"/>
      <c r="O13" s="16"/>
    </row>
    <row r="14" spans="1:15" s="42" customFormat="1" ht="24.95" customHeight="1" thickBot="1">
      <c r="A14" s="41"/>
      <c r="B14" s="40"/>
      <c r="C14" s="2" t="s">
        <v>245</v>
      </c>
      <c r="D14" s="508" t="s">
        <v>1</v>
      </c>
      <c r="E14" s="509"/>
      <c r="F14" s="509"/>
      <c r="G14" s="509"/>
      <c r="H14" s="509"/>
      <c r="I14" s="510"/>
      <c r="J14" s="44" t="s">
        <v>2</v>
      </c>
      <c r="K14" s="187" t="s">
        <v>147</v>
      </c>
      <c r="L14" s="40"/>
      <c r="M14" s="41"/>
      <c r="N14" s="41"/>
      <c r="O14" s="41"/>
    </row>
    <row r="15" spans="1:15" ht="35.1" customHeight="1" thickBot="1">
      <c r="B15" s="22"/>
      <c r="C15" s="183" t="s">
        <v>53</v>
      </c>
      <c r="D15" s="544" t="s">
        <v>188</v>
      </c>
      <c r="E15" s="545"/>
      <c r="F15" s="545"/>
      <c r="G15" s="545"/>
      <c r="H15" s="545"/>
      <c r="I15" s="546"/>
      <c r="J15" s="184" t="str">
        <f>'MC '!H60</f>
        <v>m</v>
      </c>
      <c r="K15" s="188">
        <f>SUM(K19:K35)</f>
        <v>448.80062820000001</v>
      </c>
      <c r="L15" s="22"/>
      <c r="N15" s="16"/>
      <c r="O15" s="16"/>
    </row>
    <row r="16" spans="1:15" ht="11.1" customHeight="1" thickBot="1">
      <c r="B16" s="22"/>
      <c r="C16" s="22"/>
      <c r="D16" s="22"/>
      <c r="E16" s="39"/>
      <c r="F16" s="22"/>
      <c r="G16" s="47"/>
      <c r="H16" s="47"/>
      <c r="I16" s="47"/>
      <c r="J16" s="47"/>
      <c r="K16" s="186"/>
      <c r="L16" s="22"/>
      <c r="N16" s="16"/>
      <c r="O16" s="16"/>
    </row>
    <row r="17" spans="2:17" ht="19.5" customHeight="1">
      <c r="B17" s="22"/>
      <c r="C17" s="547" t="s">
        <v>137</v>
      </c>
      <c r="D17" s="548"/>
      <c r="E17" s="548"/>
      <c r="F17" s="548"/>
      <c r="G17" s="548"/>
      <c r="H17" s="548"/>
      <c r="I17" s="548"/>
      <c r="J17" s="548"/>
      <c r="K17" s="549"/>
      <c r="L17" s="22"/>
      <c r="N17" s="16"/>
      <c r="O17" s="16"/>
    </row>
    <row r="18" spans="2:17" ht="21.95" customHeight="1">
      <c r="B18" s="22"/>
      <c r="C18" s="206" t="s">
        <v>139</v>
      </c>
      <c r="D18" s="207" t="s">
        <v>140</v>
      </c>
      <c r="E18" s="207" t="s">
        <v>141</v>
      </c>
      <c r="F18" s="208" t="s">
        <v>136</v>
      </c>
      <c r="G18" s="196" t="s">
        <v>142</v>
      </c>
      <c r="H18" s="197" t="s">
        <v>143</v>
      </c>
      <c r="I18" s="198" t="s">
        <v>144</v>
      </c>
      <c r="J18" s="199" t="s">
        <v>148</v>
      </c>
      <c r="K18" s="200" t="s">
        <v>138</v>
      </c>
      <c r="L18" s="22"/>
      <c r="N18" s="16"/>
      <c r="O18" s="16"/>
    </row>
    <row r="19" spans="2:17" ht="30">
      <c r="B19" s="22"/>
      <c r="C19" s="222" t="s">
        <v>145</v>
      </c>
      <c r="D19" s="212" t="s">
        <v>45</v>
      </c>
      <c r="E19" s="212" t="s">
        <v>157</v>
      </c>
      <c r="F19" s="201" t="s">
        <v>155</v>
      </c>
      <c r="G19" s="202" t="s">
        <v>156</v>
      </c>
      <c r="H19" s="203">
        <v>0.64</v>
      </c>
      <c r="I19" s="204" t="s">
        <v>40</v>
      </c>
      <c r="J19" s="213">
        <v>19.190000000000001</v>
      </c>
      <c r="K19" s="205">
        <f>PRODUCT(G19:J19)</f>
        <v>12.281600000000001</v>
      </c>
      <c r="L19" s="22"/>
      <c r="N19" s="16"/>
      <c r="O19" s="16"/>
    </row>
    <row r="20" spans="2:17" ht="30">
      <c r="B20" s="22"/>
      <c r="C20" s="223" t="s">
        <v>145</v>
      </c>
      <c r="D20" s="219" t="s">
        <v>45</v>
      </c>
      <c r="E20" s="219" t="s">
        <v>158</v>
      </c>
      <c r="F20" s="221" t="s">
        <v>161</v>
      </c>
      <c r="G20" s="133" t="s">
        <v>156</v>
      </c>
      <c r="H20" s="146">
        <v>0.16</v>
      </c>
      <c r="I20" s="147" t="s">
        <v>40</v>
      </c>
      <c r="J20" s="116">
        <v>22.74</v>
      </c>
      <c r="K20" s="189">
        <f t="shared" ref="K20:K22" si="0">PRODUCT(G20:J20)</f>
        <v>3.6383999999999999</v>
      </c>
      <c r="L20" s="22"/>
      <c r="N20" s="16"/>
      <c r="O20" s="16"/>
    </row>
    <row r="21" spans="2:17" ht="30">
      <c r="B21" s="22"/>
      <c r="C21" s="223" t="s">
        <v>145</v>
      </c>
      <c r="D21" s="219" t="s">
        <v>45</v>
      </c>
      <c r="E21" s="219" t="s">
        <v>159</v>
      </c>
      <c r="F21" s="221" t="s">
        <v>162</v>
      </c>
      <c r="G21" s="133" t="s">
        <v>156</v>
      </c>
      <c r="H21" s="146">
        <v>0.64</v>
      </c>
      <c r="I21" s="147" t="s">
        <v>40</v>
      </c>
      <c r="J21" s="116">
        <v>22.74</v>
      </c>
      <c r="K21" s="189">
        <f t="shared" si="0"/>
        <v>14.553599999999999</v>
      </c>
      <c r="L21" s="22"/>
      <c r="N21" s="16"/>
      <c r="O21" s="172"/>
    </row>
    <row r="22" spans="2:17" ht="30.75" thickBot="1">
      <c r="B22" s="22"/>
      <c r="C22" s="245" t="s">
        <v>145</v>
      </c>
      <c r="D22" s="244" t="s">
        <v>45</v>
      </c>
      <c r="E22" s="244" t="s">
        <v>160</v>
      </c>
      <c r="F22" s="246" t="s">
        <v>163</v>
      </c>
      <c r="G22" s="135" t="s">
        <v>156</v>
      </c>
      <c r="H22" s="247">
        <v>0.1326</v>
      </c>
      <c r="I22" s="156" t="s">
        <v>40</v>
      </c>
      <c r="J22" s="167">
        <v>16.88</v>
      </c>
      <c r="K22" s="190">
        <f t="shared" si="0"/>
        <v>2.2382879999999998</v>
      </c>
      <c r="L22" s="22"/>
      <c r="N22" s="16"/>
      <c r="O22" s="16"/>
    </row>
    <row r="23" spans="2:17" ht="11.1" customHeight="1" thickBot="1">
      <c r="B23" s="22"/>
      <c r="C23" s="22"/>
      <c r="D23" s="22"/>
      <c r="E23" s="39"/>
      <c r="F23" s="22"/>
      <c r="G23" s="47"/>
      <c r="H23" s="47"/>
      <c r="I23" s="47"/>
      <c r="J23" s="47"/>
      <c r="K23" s="186"/>
      <c r="L23" s="22"/>
      <c r="N23" s="16"/>
      <c r="O23" s="16"/>
    </row>
    <row r="24" spans="2:17" ht="19.5" customHeight="1">
      <c r="B24" s="22"/>
      <c r="C24" s="547" t="s">
        <v>146</v>
      </c>
      <c r="D24" s="548"/>
      <c r="E24" s="548"/>
      <c r="F24" s="548"/>
      <c r="G24" s="548"/>
      <c r="H24" s="548"/>
      <c r="I24" s="548"/>
      <c r="J24" s="548"/>
      <c r="K24" s="549"/>
      <c r="L24" s="22"/>
      <c r="N24" s="16"/>
      <c r="O24" s="16"/>
    </row>
    <row r="25" spans="2:17" ht="21.95" customHeight="1">
      <c r="B25" s="22"/>
      <c r="C25" s="206" t="s">
        <v>139</v>
      </c>
      <c r="D25" s="207" t="s">
        <v>140</v>
      </c>
      <c r="E25" s="207" t="s">
        <v>141</v>
      </c>
      <c r="F25" s="208" t="s">
        <v>136</v>
      </c>
      <c r="G25" s="196" t="s">
        <v>142</v>
      </c>
      <c r="H25" s="197" t="s">
        <v>143</v>
      </c>
      <c r="I25" s="198" t="s">
        <v>144</v>
      </c>
      <c r="J25" s="199" t="s">
        <v>148</v>
      </c>
      <c r="K25" s="200" t="s">
        <v>138</v>
      </c>
      <c r="L25" s="22"/>
      <c r="N25" s="16"/>
      <c r="O25" s="16"/>
    </row>
    <row r="26" spans="2:17" ht="21.95" customHeight="1">
      <c r="B26" s="22"/>
      <c r="C26" s="225" t="s">
        <v>145</v>
      </c>
      <c r="D26" s="212" t="s">
        <v>45</v>
      </c>
      <c r="E26" s="212" t="s">
        <v>171</v>
      </c>
      <c r="F26" s="220" t="s">
        <v>164</v>
      </c>
      <c r="G26" s="202" t="s">
        <v>170</v>
      </c>
      <c r="H26" s="227">
        <v>2.4E-2</v>
      </c>
      <c r="I26" s="204" t="s">
        <v>40</v>
      </c>
      <c r="J26" s="229">
        <v>0.39</v>
      </c>
      <c r="K26" s="205">
        <f>PRODUCT(G26:J26)</f>
        <v>9.3600000000000003E-3</v>
      </c>
      <c r="L26" s="22"/>
      <c r="N26" s="16"/>
      <c r="O26" s="16"/>
    </row>
    <row r="27" spans="2:17" ht="21.95" customHeight="1">
      <c r="B27" s="22"/>
      <c r="C27" s="226" t="s">
        <v>145</v>
      </c>
      <c r="D27" s="212" t="s">
        <v>45</v>
      </c>
      <c r="E27" s="219" t="s">
        <v>172</v>
      </c>
      <c r="F27" s="221" t="s">
        <v>165</v>
      </c>
      <c r="G27" s="133" t="s">
        <v>10</v>
      </c>
      <c r="H27" s="218">
        <v>2.0000000000000001E-4</v>
      </c>
      <c r="I27" s="147" t="s">
        <v>40</v>
      </c>
      <c r="J27" s="228">
        <v>2.9000000000000001E-2</v>
      </c>
      <c r="K27" s="189">
        <f t="shared" ref="K27:K35" si="1">PRODUCT(G27:J27)</f>
        <v>5.8000000000000004E-6</v>
      </c>
      <c r="L27" s="22"/>
      <c r="N27" s="16"/>
      <c r="O27" s="16"/>
    </row>
    <row r="28" spans="2:17" ht="30">
      <c r="B28" s="22"/>
      <c r="C28" s="226" t="s">
        <v>145</v>
      </c>
      <c r="D28" s="212" t="s">
        <v>45</v>
      </c>
      <c r="E28" s="219" t="s">
        <v>173</v>
      </c>
      <c r="F28" s="224" t="s">
        <v>166</v>
      </c>
      <c r="G28" s="133" t="s">
        <v>12</v>
      </c>
      <c r="H28" s="218">
        <v>0.14560000000000001</v>
      </c>
      <c r="I28" s="147" t="s">
        <v>40</v>
      </c>
      <c r="J28" s="228">
        <v>8.4000000000000005E-2</v>
      </c>
      <c r="K28" s="189">
        <f t="shared" si="1"/>
        <v>1.2230400000000001E-2</v>
      </c>
      <c r="L28" s="22"/>
      <c r="N28" s="16"/>
      <c r="O28" s="16"/>
    </row>
    <row r="29" spans="2:17" ht="30">
      <c r="B29" s="22"/>
      <c r="C29" s="226" t="s">
        <v>145</v>
      </c>
      <c r="D29" s="212" t="s">
        <v>45</v>
      </c>
      <c r="E29" s="219" t="s">
        <v>174</v>
      </c>
      <c r="F29" s="224" t="s">
        <v>189</v>
      </c>
      <c r="G29" s="133" t="s">
        <v>170</v>
      </c>
      <c r="H29" s="217">
        <v>0.128</v>
      </c>
      <c r="I29" s="147" t="s">
        <v>40</v>
      </c>
      <c r="J29" s="228">
        <v>5.3940000000000001</v>
      </c>
      <c r="K29" s="189">
        <f t="shared" si="1"/>
        <v>0.69043200000000005</v>
      </c>
      <c r="L29" s="22"/>
      <c r="N29" s="16"/>
      <c r="O29" s="16"/>
      <c r="Q29" s="62"/>
    </row>
    <row r="30" spans="2:17" ht="45">
      <c r="B30" s="22"/>
      <c r="C30" s="226" t="s">
        <v>145</v>
      </c>
      <c r="D30" s="212" t="s">
        <v>45</v>
      </c>
      <c r="E30" s="219" t="s">
        <v>175</v>
      </c>
      <c r="F30" s="224" t="s">
        <v>167</v>
      </c>
      <c r="G30" s="133" t="s">
        <v>14</v>
      </c>
      <c r="H30" s="146">
        <v>0.24</v>
      </c>
      <c r="I30" s="147" t="s">
        <v>40</v>
      </c>
      <c r="J30" s="228">
        <v>0.78700000000000003</v>
      </c>
      <c r="K30" s="189">
        <f t="shared" si="1"/>
        <v>0.18887999999999999</v>
      </c>
      <c r="L30" s="22"/>
      <c r="N30" s="16"/>
      <c r="O30" s="16"/>
    </row>
    <row r="31" spans="2:17" ht="30">
      <c r="B31" s="22"/>
      <c r="C31" s="226" t="s">
        <v>145</v>
      </c>
      <c r="D31" s="212" t="s">
        <v>45</v>
      </c>
      <c r="E31" s="219" t="s">
        <v>176</v>
      </c>
      <c r="F31" s="224" t="s">
        <v>168</v>
      </c>
      <c r="G31" s="133" t="s">
        <v>9</v>
      </c>
      <c r="H31" s="146">
        <v>2.76</v>
      </c>
      <c r="I31" s="147" t="s">
        <v>178</v>
      </c>
      <c r="J31" s="228">
        <v>130.09200000000001</v>
      </c>
      <c r="K31" s="189">
        <f t="shared" si="1"/>
        <v>359.05392000000001</v>
      </c>
      <c r="L31" s="22"/>
      <c r="N31" s="16"/>
      <c r="O31" s="16"/>
    </row>
    <row r="32" spans="2:17" ht="21.95" customHeight="1">
      <c r="B32" s="22"/>
      <c r="C32" s="226" t="s">
        <v>145</v>
      </c>
      <c r="D32" s="212" t="s">
        <v>45</v>
      </c>
      <c r="E32" s="219" t="s">
        <v>177</v>
      </c>
      <c r="F32" s="224" t="s">
        <v>169</v>
      </c>
      <c r="G32" s="133" t="s">
        <v>170</v>
      </c>
      <c r="H32" s="217">
        <v>9.6000000000000002E-2</v>
      </c>
      <c r="I32" s="147" t="s">
        <v>40</v>
      </c>
      <c r="J32" s="228">
        <v>2.6219999999999999</v>
      </c>
      <c r="K32" s="189">
        <f t="shared" si="1"/>
        <v>0.25171199999999999</v>
      </c>
      <c r="L32" s="22"/>
      <c r="N32" s="16"/>
      <c r="O32" s="16"/>
    </row>
    <row r="33" spans="2:15" ht="45">
      <c r="B33" s="22"/>
      <c r="C33" s="226" t="s">
        <v>145</v>
      </c>
      <c r="D33" s="212" t="s">
        <v>45</v>
      </c>
      <c r="E33" s="219" t="s">
        <v>183</v>
      </c>
      <c r="F33" s="224" t="s">
        <v>182</v>
      </c>
      <c r="G33" s="133" t="s">
        <v>9</v>
      </c>
      <c r="H33" s="146">
        <v>4.93</v>
      </c>
      <c r="I33" s="147" t="s">
        <v>40</v>
      </c>
      <c r="J33" s="228">
        <v>7.62</v>
      </c>
      <c r="K33" s="189">
        <f t="shared" si="1"/>
        <v>37.566600000000001</v>
      </c>
      <c r="L33" s="22"/>
      <c r="N33" s="16"/>
      <c r="O33" s="16"/>
    </row>
    <row r="34" spans="2:15" ht="45">
      <c r="B34" s="22"/>
      <c r="C34" s="226" t="s">
        <v>145</v>
      </c>
      <c r="D34" s="212" t="s">
        <v>46</v>
      </c>
      <c r="E34" s="219" t="s">
        <v>185</v>
      </c>
      <c r="F34" s="224" t="s">
        <v>184</v>
      </c>
      <c r="G34" s="133" t="s">
        <v>7</v>
      </c>
      <c r="H34" s="146">
        <v>0.36</v>
      </c>
      <c r="I34" s="147" t="s">
        <v>40</v>
      </c>
      <c r="J34" s="228">
        <v>48.06</v>
      </c>
      <c r="K34" s="189">
        <f t="shared" si="1"/>
        <v>17.301600000000001</v>
      </c>
      <c r="L34" s="22"/>
      <c r="N34" s="16"/>
      <c r="O34" s="16"/>
    </row>
    <row r="35" spans="2:15" ht="45.75" thickBot="1">
      <c r="B35" s="22"/>
      <c r="C35" s="243" t="s">
        <v>145</v>
      </c>
      <c r="D35" s="244" t="s">
        <v>46</v>
      </c>
      <c r="E35" s="244" t="s">
        <v>187</v>
      </c>
      <c r="F35" s="125" t="s">
        <v>186</v>
      </c>
      <c r="G35" s="135" t="s">
        <v>9</v>
      </c>
      <c r="H35" s="166">
        <v>0.15</v>
      </c>
      <c r="I35" s="156" t="s">
        <v>40</v>
      </c>
      <c r="J35" s="248">
        <v>6.76</v>
      </c>
      <c r="K35" s="190">
        <f t="shared" si="1"/>
        <v>1.014</v>
      </c>
      <c r="L35" s="22"/>
      <c r="N35" s="16"/>
      <c r="O35" s="16"/>
    </row>
    <row r="36" spans="2:15" ht="9.9499999999999993" customHeight="1" thickBot="1">
      <c r="B36" s="22"/>
      <c r="C36" s="22"/>
      <c r="D36" s="22"/>
      <c r="E36" s="39"/>
      <c r="F36" s="22"/>
      <c r="G36" s="47"/>
      <c r="H36" s="47"/>
      <c r="I36" s="47"/>
      <c r="J36" s="47"/>
      <c r="K36" s="186"/>
      <c r="L36" s="22"/>
      <c r="N36" s="16"/>
      <c r="O36" s="16"/>
    </row>
    <row r="37" spans="2:15" ht="13.5" customHeight="1">
      <c r="B37" s="22"/>
      <c r="C37" s="17"/>
      <c r="D37" s="18"/>
      <c r="E37" s="210"/>
      <c r="F37" s="18"/>
      <c r="G37" s="50"/>
      <c r="H37" s="50"/>
      <c r="I37" s="50"/>
      <c r="J37" s="50"/>
      <c r="K37" s="191"/>
      <c r="L37" s="22"/>
      <c r="N37" s="16"/>
      <c r="O37" s="16"/>
    </row>
    <row r="38" spans="2:15">
      <c r="B38" s="22"/>
      <c r="C38" s="19"/>
      <c r="D38" s="15"/>
      <c r="E38" s="176"/>
      <c r="F38" s="15"/>
      <c r="G38" s="51"/>
      <c r="H38" s="51"/>
      <c r="I38" s="51"/>
      <c r="J38" s="51"/>
      <c r="K38" s="192"/>
      <c r="L38" s="22"/>
      <c r="N38" s="16"/>
      <c r="O38" s="16"/>
    </row>
    <row r="39" spans="2:15">
      <c r="B39" s="22"/>
      <c r="C39" s="19"/>
      <c r="D39" s="15"/>
      <c r="E39" s="176"/>
      <c r="F39" s="15"/>
      <c r="G39" s="51"/>
      <c r="H39" s="51"/>
      <c r="I39" s="51"/>
      <c r="J39" s="51"/>
      <c r="K39" s="192"/>
      <c r="L39" s="22"/>
      <c r="N39" s="16"/>
      <c r="O39" s="16"/>
    </row>
    <row r="40" spans="2:15">
      <c r="B40" s="22"/>
      <c r="C40" s="452" t="s">
        <v>33</v>
      </c>
      <c r="D40" s="453"/>
      <c r="E40" s="453"/>
      <c r="F40" s="453"/>
      <c r="G40" s="453"/>
      <c r="H40" s="453"/>
      <c r="I40" s="453"/>
      <c r="J40" s="453"/>
      <c r="K40" s="454"/>
      <c r="L40" s="22"/>
      <c r="N40" s="16"/>
    </row>
    <row r="41" spans="2:15" ht="18.75">
      <c r="B41" s="22"/>
      <c r="C41" s="455" t="s">
        <v>196</v>
      </c>
      <c r="D41" s="456"/>
      <c r="E41" s="456"/>
      <c r="F41" s="456"/>
      <c r="G41" s="456"/>
      <c r="H41" s="456"/>
      <c r="I41" s="456"/>
      <c r="J41" s="456"/>
      <c r="K41" s="457"/>
      <c r="L41" s="22"/>
      <c r="N41" s="16"/>
    </row>
    <row r="42" spans="2:15" ht="15.75">
      <c r="B42" s="22"/>
      <c r="C42" s="458" t="s">
        <v>197</v>
      </c>
      <c r="D42" s="459"/>
      <c r="E42" s="459"/>
      <c r="F42" s="459"/>
      <c r="G42" s="459"/>
      <c r="H42" s="459"/>
      <c r="I42" s="459"/>
      <c r="J42" s="459"/>
      <c r="K42" s="460"/>
      <c r="L42" s="22"/>
      <c r="N42" s="16"/>
    </row>
    <row r="43" spans="2:15" ht="15.75">
      <c r="B43" s="22"/>
      <c r="C43" s="458" t="s">
        <v>32</v>
      </c>
      <c r="D43" s="459"/>
      <c r="E43" s="459"/>
      <c r="F43" s="459"/>
      <c r="G43" s="459"/>
      <c r="H43" s="459"/>
      <c r="I43" s="459"/>
      <c r="J43" s="459"/>
      <c r="K43" s="460"/>
      <c r="L43" s="22"/>
      <c r="N43" s="16"/>
    </row>
    <row r="44" spans="2:15" ht="15.75" thickBot="1">
      <c r="B44" s="22"/>
      <c r="C44" s="20"/>
      <c r="D44" s="21"/>
      <c r="E44" s="211"/>
      <c r="F44" s="21"/>
      <c r="G44" s="52"/>
      <c r="H44" s="52"/>
      <c r="I44" s="52"/>
      <c r="J44" s="52"/>
      <c r="K44" s="193"/>
      <c r="L44" s="22"/>
      <c r="N44" s="16"/>
    </row>
    <row r="45" spans="2:15" ht="8.1" customHeight="1">
      <c r="B45" s="22"/>
      <c r="C45" s="22"/>
      <c r="D45" s="22"/>
      <c r="E45" s="39"/>
      <c r="F45" s="22"/>
      <c r="G45" s="47"/>
      <c r="H45" s="47"/>
      <c r="I45" s="47"/>
      <c r="J45" s="47"/>
      <c r="K45" s="186"/>
      <c r="L45" s="22"/>
      <c r="N45" s="16"/>
    </row>
    <row r="46" spans="2:15">
      <c r="B46" s="16"/>
      <c r="C46" s="15"/>
      <c r="D46" s="15"/>
      <c r="E46" s="176"/>
      <c r="F46" s="15"/>
      <c r="G46" s="51"/>
      <c r="H46" s="51"/>
      <c r="I46" s="51"/>
      <c r="J46" s="51"/>
      <c r="K46" s="194"/>
      <c r="L46" s="15"/>
    </row>
    <row r="47" spans="2:15">
      <c r="C47" s="15"/>
      <c r="D47" s="15"/>
      <c r="E47" s="176"/>
      <c r="F47" s="15"/>
      <c r="G47" s="51"/>
      <c r="H47" s="51"/>
      <c r="I47" s="51"/>
      <c r="J47" s="51"/>
      <c r="K47" s="194"/>
      <c r="L47" s="15"/>
    </row>
    <row r="48" spans="2:15">
      <c r="C48" s="15"/>
      <c r="D48" s="15"/>
      <c r="E48" s="176"/>
      <c r="L48" s="15"/>
    </row>
    <row r="49" spans="3:14">
      <c r="C49" s="15"/>
      <c r="D49" s="15"/>
      <c r="E49" s="176"/>
      <c r="L49" s="7"/>
      <c r="M49" s="104"/>
      <c r="N49" s="7"/>
    </row>
    <row r="50" spans="3:14">
      <c r="C50" s="15"/>
      <c r="D50" s="15"/>
      <c r="E50" s="176"/>
      <c r="L50" s="7"/>
      <c r="M50" s="104"/>
      <c r="N50" s="7"/>
    </row>
    <row r="51" spans="3:14">
      <c r="C51" s="15"/>
      <c r="D51" s="15"/>
      <c r="E51" s="176"/>
      <c r="L51" s="7"/>
      <c r="M51" s="104"/>
      <c r="N51" s="7"/>
    </row>
    <row r="52" spans="3:14">
      <c r="C52" s="15"/>
      <c r="D52" s="15"/>
      <c r="E52" s="176"/>
      <c r="F52" s="15"/>
      <c r="G52" s="51"/>
      <c r="H52" s="51"/>
      <c r="I52" s="51"/>
      <c r="J52" s="51"/>
      <c r="K52" s="194"/>
      <c r="L52" s="15"/>
    </row>
    <row r="53" spans="3:14">
      <c r="C53" s="15"/>
      <c r="D53" s="15"/>
      <c r="E53" s="176"/>
      <c r="F53" s="15"/>
      <c r="G53" s="51"/>
      <c r="H53" s="51"/>
      <c r="I53" s="51"/>
      <c r="J53" s="51"/>
      <c r="K53" s="194"/>
      <c r="L53" s="15"/>
    </row>
    <row r="54" spans="3:14">
      <c r="C54" s="15"/>
      <c r="D54" s="15"/>
      <c r="E54" s="176"/>
      <c r="F54" s="15"/>
      <c r="G54" s="51"/>
      <c r="H54" s="51"/>
      <c r="I54" s="51"/>
      <c r="J54" s="51"/>
      <c r="K54" s="194"/>
      <c r="L54" s="15"/>
    </row>
  </sheetData>
  <mergeCells count="19">
    <mergeCell ref="C40:K40"/>
    <mergeCell ref="C41:K41"/>
    <mergeCell ref="C42:K42"/>
    <mergeCell ref="C43:K43"/>
    <mergeCell ref="H9:I9"/>
    <mergeCell ref="J9:K9"/>
    <mergeCell ref="C10:K10"/>
    <mergeCell ref="C12:K12"/>
    <mergeCell ref="C9:D9"/>
    <mergeCell ref="D14:I14"/>
    <mergeCell ref="E9:G9"/>
    <mergeCell ref="D15:I15"/>
    <mergeCell ref="C24:K24"/>
    <mergeCell ref="C17:K17"/>
    <mergeCell ref="C3:K7"/>
    <mergeCell ref="H8:I8"/>
    <mergeCell ref="J8:K8"/>
    <mergeCell ref="C8:D8"/>
    <mergeCell ref="E8:G8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65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>
          <x14:formula1>
            <xm:f>DADOS!$E$2:$E$4</xm:f>
          </x14:formula1>
          <xm:sqref>C19:C22 C26:C35</xm:sqref>
        </x14:dataValidation>
        <x14:dataValidation type="list" allowBlank="1" showInputMessage="1" showErrorMessage="1">
          <x14:formula1>
            <xm:f>DADOS!$A$2:$A$3</xm:f>
          </x14:formula1>
          <xm:sqref>D19:D22 D26:D35</xm:sqref>
        </x14:dataValidation>
        <x14:dataValidation type="list" allowBlank="1" showInputMessage="1" showErrorMessage="1">
          <x14:formula1>
            <xm:f>DADOS!$C$2:$C$10</xm:f>
          </x14:formula1>
          <xm:sqref>G19:G22 G26:G35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3"/>
  <sheetViews>
    <sheetView showGridLines="0" view="pageBreakPreview" topLeftCell="A28" zoomScale="110" zoomScaleNormal="85" zoomScaleSheetLayoutView="110" workbookViewId="0">
      <selection activeCell="O23" sqref="O23"/>
    </sheetView>
  </sheetViews>
  <sheetFormatPr defaultRowHeight="15"/>
  <cols>
    <col min="1" max="1" width="3.7109375" style="16" customWidth="1"/>
    <col min="2" max="2" width="1.7109375" customWidth="1"/>
    <col min="3" max="4" width="10.7109375" customWidth="1"/>
    <col min="5" max="5" width="10.7109375" style="68" customWidth="1"/>
    <col min="6" max="6" width="31.28515625" customWidth="1"/>
    <col min="7" max="9" width="10.7109375" style="53" customWidth="1"/>
    <col min="10" max="10" width="14.140625" style="53" customWidth="1"/>
    <col min="11" max="11" width="19.140625" style="399" bestFit="1" customWidth="1"/>
    <col min="12" max="12" width="1.7109375" customWidth="1"/>
    <col min="13" max="13" width="3.7109375" style="16" customWidth="1"/>
    <col min="14" max="14" width="3.7109375" customWidth="1"/>
    <col min="15" max="15" width="22.7109375" customWidth="1"/>
  </cols>
  <sheetData>
    <row r="1" spans="1:15" s="16" customFormat="1">
      <c r="E1" s="90"/>
      <c r="G1" s="46"/>
      <c r="H1" s="46"/>
      <c r="I1" s="46"/>
      <c r="J1" s="46"/>
      <c r="K1" s="389"/>
    </row>
    <row r="2" spans="1:15" ht="8.1" customHeight="1" thickBot="1">
      <c r="B2" s="22"/>
      <c r="C2" s="22"/>
      <c r="D2" s="22"/>
      <c r="E2" s="39"/>
      <c r="F2" s="22"/>
      <c r="G2" s="47"/>
      <c r="H2" s="47"/>
      <c r="I2" s="47"/>
      <c r="J2" s="47"/>
      <c r="K2" s="390"/>
      <c r="L2" s="22"/>
    </row>
    <row r="3" spans="1:15" ht="15" customHeight="1">
      <c r="B3" s="22"/>
      <c r="C3" s="514"/>
      <c r="D3" s="515"/>
      <c r="E3" s="515"/>
      <c r="F3" s="515"/>
      <c r="G3" s="515"/>
      <c r="H3" s="515"/>
      <c r="I3" s="515"/>
      <c r="J3" s="515"/>
      <c r="K3" s="516"/>
      <c r="L3" s="22"/>
    </row>
    <row r="4" spans="1:15" ht="15" customHeight="1">
      <c r="B4" s="22"/>
      <c r="C4" s="517"/>
      <c r="D4" s="518"/>
      <c r="E4" s="518"/>
      <c r="F4" s="518"/>
      <c r="G4" s="518"/>
      <c r="H4" s="518"/>
      <c r="I4" s="518"/>
      <c r="J4" s="518"/>
      <c r="K4" s="519"/>
      <c r="L4" s="22"/>
    </row>
    <row r="5" spans="1:15" ht="15" customHeight="1">
      <c r="B5" s="22"/>
      <c r="C5" s="517"/>
      <c r="D5" s="518"/>
      <c r="E5" s="518"/>
      <c r="F5" s="518"/>
      <c r="G5" s="518"/>
      <c r="H5" s="518"/>
      <c r="I5" s="518"/>
      <c r="J5" s="518"/>
      <c r="K5" s="519"/>
      <c r="L5" s="22"/>
    </row>
    <row r="6" spans="1:15" ht="15" customHeight="1">
      <c r="B6" s="22"/>
      <c r="C6" s="517"/>
      <c r="D6" s="518"/>
      <c r="E6" s="518"/>
      <c r="F6" s="518"/>
      <c r="G6" s="518"/>
      <c r="H6" s="518"/>
      <c r="I6" s="518"/>
      <c r="J6" s="518"/>
      <c r="K6" s="519"/>
      <c r="L6" s="22"/>
    </row>
    <row r="7" spans="1:15" ht="15.75" customHeight="1" thickBot="1">
      <c r="B7" s="22"/>
      <c r="C7" s="520"/>
      <c r="D7" s="521"/>
      <c r="E7" s="521"/>
      <c r="F7" s="521"/>
      <c r="G7" s="521"/>
      <c r="H7" s="521"/>
      <c r="I7" s="521"/>
      <c r="J7" s="521"/>
      <c r="K7" s="522"/>
      <c r="L7" s="22"/>
    </row>
    <row r="8" spans="1:15" ht="15.75">
      <c r="B8" s="22"/>
      <c r="C8" s="535" t="s">
        <v>190</v>
      </c>
      <c r="D8" s="536"/>
      <c r="E8" s="537" t="str">
        <f>ORÇ!E8</f>
        <v xml:space="preserve">Prefeitura Municipal de Baixo Guandu </v>
      </c>
      <c r="F8" s="537"/>
      <c r="G8" s="524"/>
      <c r="H8" s="525" t="s">
        <v>193</v>
      </c>
      <c r="I8" s="526"/>
      <c r="J8" s="527" t="str">
        <f>ORÇ!I8</f>
        <v>Avenida 10 de Abril, Centro, BG, ES</v>
      </c>
      <c r="K8" s="528"/>
      <c r="L8" s="22"/>
    </row>
    <row r="9" spans="1:15" ht="16.5" customHeight="1" thickBot="1">
      <c r="B9" s="22"/>
      <c r="C9" s="542" t="s">
        <v>191</v>
      </c>
      <c r="D9" s="543"/>
      <c r="E9" s="488">
        <f>ORÇ!E9</f>
        <v>211822.65969999999</v>
      </c>
      <c r="F9" s="488"/>
      <c r="G9" s="489"/>
      <c r="H9" s="531" t="s">
        <v>192</v>
      </c>
      <c r="I9" s="532"/>
      <c r="J9" s="533">
        <v>45170</v>
      </c>
      <c r="K9" s="534"/>
      <c r="L9" s="22"/>
    </row>
    <row r="10" spans="1:15" ht="24" thickBot="1">
      <c r="B10" s="22"/>
      <c r="C10" s="511" t="str">
        <f>ORÇ!C10</f>
        <v>Revitalização do Viaduto - Avenida 10 de Abril</v>
      </c>
      <c r="D10" s="512"/>
      <c r="E10" s="512"/>
      <c r="F10" s="512"/>
      <c r="G10" s="512"/>
      <c r="H10" s="512"/>
      <c r="I10" s="512"/>
      <c r="J10" s="512"/>
      <c r="K10" s="513"/>
      <c r="L10" s="22"/>
      <c r="N10" s="16"/>
    </row>
    <row r="11" spans="1:15" ht="11.1" customHeight="1" thickBot="1">
      <c r="B11" s="22"/>
      <c r="C11" s="22"/>
      <c r="D11" s="22"/>
      <c r="E11" s="39"/>
      <c r="F11" s="22"/>
      <c r="G11" s="47"/>
      <c r="H11" s="47"/>
      <c r="I11" s="47"/>
      <c r="J11" s="47"/>
      <c r="K11" s="390"/>
      <c r="L11" s="22"/>
      <c r="N11" s="16"/>
      <c r="O11" s="16"/>
    </row>
    <row r="12" spans="1:15" s="1" customFormat="1" ht="29.25" customHeight="1" thickBot="1">
      <c r="A12" s="37"/>
      <c r="B12" s="22"/>
      <c r="C12" s="538" t="s">
        <v>241</v>
      </c>
      <c r="D12" s="539"/>
      <c r="E12" s="539"/>
      <c r="F12" s="540"/>
      <c r="G12" s="540"/>
      <c r="H12" s="540"/>
      <c r="I12" s="540"/>
      <c r="J12" s="540"/>
      <c r="K12" s="541"/>
      <c r="L12" s="22"/>
      <c r="M12" s="37"/>
      <c r="N12" s="37"/>
      <c r="O12" s="37"/>
    </row>
    <row r="13" spans="1:15" ht="11.1" customHeight="1" thickBot="1">
      <c r="B13" s="22"/>
      <c r="C13" s="22"/>
      <c r="D13" s="22"/>
      <c r="E13" s="39"/>
      <c r="F13" s="22"/>
      <c r="G13" s="47"/>
      <c r="H13" s="47"/>
      <c r="I13" s="47"/>
      <c r="J13" s="47"/>
      <c r="K13" s="390"/>
      <c r="L13" s="22"/>
      <c r="N13" s="16"/>
      <c r="O13" s="16"/>
    </row>
    <row r="14" spans="1:15" s="42" customFormat="1" ht="24.95" customHeight="1" thickBot="1">
      <c r="A14" s="41"/>
      <c r="B14" s="40"/>
      <c r="C14" s="2" t="s">
        <v>245</v>
      </c>
      <c r="D14" s="508" t="s">
        <v>1</v>
      </c>
      <c r="E14" s="509"/>
      <c r="F14" s="509"/>
      <c r="G14" s="509"/>
      <c r="H14" s="509"/>
      <c r="I14" s="510"/>
      <c r="J14" s="44" t="s">
        <v>2</v>
      </c>
      <c r="K14" s="391" t="s">
        <v>147</v>
      </c>
      <c r="L14" s="40"/>
      <c r="M14" s="41"/>
      <c r="N14" s="41"/>
      <c r="O14" s="41"/>
    </row>
    <row r="15" spans="1:15" ht="35.1" customHeight="1" thickBot="1">
      <c r="B15" s="22"/>
      <c r="C15" s="183" t="s">
        <v>26</v>
      </c>
      <c r="D15" s="544" t="str">
        <f>ORÇ!F37</f>
        <v xml:space="preserve">Pintura sobre superfícies de concreto ou blocos de concreto com Tinta Piso, aplicação manual, marcas de referência Novacor, Coral ou Suvinil, a duas demãos, Linha Premium </v>
      </c>
      <c r="E15" s="545"/>
      <c r="F15" s="545"/>
      <c r="G15" s="545"/>
      <c r="H15" s="545"/>
      <c r="I15" s="546"/>
      <c r="J15" s="184" t="str">
        <f>ORÇ!I37</f>
        <v>m²</v>
      </c>
      <c r="K15" s="188">
        <f>SUM(K19:K24)</f>
        <v>21.41</v>
      </c>
      <c r="L15" s="22"/>
      <c r="N15" s="16"/>
      <c r="O15" s="16"/>
    </row>
    <row r="16" spans="1:15" ht="11.1" customHeight="1" thickBot="1">
      <c r="B16" s="22"/>
      <c r="C16" s="22"/>
      <c r="D16" s="22"/>
      <c r="E16" s="39"/>
      <c r="F16" s="22"/>
      <c r="G16" s="47"/>
      <c r="H16" s="47"/>
      <c r="I16" s="47"/>
      <c r="J16" s="47"/>
      <c r="K16" s="390"/>
      <c r="L16" s="22"/>
      <c r="N16" s="16"/>
      <c r="O16" s="16"/>
    </row>
    <row r="17" spans="2:15" ht="19.5" customHeight="1">
      <c r="B17" s="22"/>
      <c r="C17" s="547" t="s">
        <v>137</v>
      </c>
      <c r="D17" s="548"/>
      <c r="E17" s="548"/>
      <c r="F17" s="548"/>
      <c r="G17" s="548"/>
      <c r="H17" s="548"/>
      <c r="I17" s="548"/>
      <c r="J17" s="548"/>
      <c r="K17" s="549"/>
      <c r="L17" s="22"/>
      <c r="N17" s="16"/>
      <c r="O17" s="16"/>
    </row>
    <row r="18" spans="2:15" ht="21.95" customHeight="1">
      <c r="B18" s="22"/>
      <c r="C18" s="206" t="s">
        <v>139</v>
      </c>
      <c r="D18" s="207" t="s">
        <v>140</v>
      </c>
      <c r="E18" s="207" t="s">
        <v>141</v>
      </c>
      <c r="F18" s="208" t="s">
        <v>136</v>
      </c>
      <c r="G18" s="196" t="s">
        <v>142</v>
      </c>
      <c r="H18" s="197" t="s">
        <v>143</v>
      </c>
      <c r="I18" s="198" t="s">
        <v>144</v>
      </c>
      <c r="J18" s="199" t="s">
        <v>148</v>
      </c>
      <c r="K18" s="392" t="s">
        <v>138</v>
      </c>
      <c r="L18" s="22"/>
      <c r="N18" s="16"/>
      <c r="O18" s="16"/>
    </row>
    <row r="19" spans="2:15" ht="30">
      <c r="B19" s="22"/>
      <c r="C19" s="222" t="s">
        <v>145</v>
      </c>
      <c r="D19" s="212" t="s">
        <v>45</v>
      </c>
      <c r="E19" s="212" t="s">
        <v>157</v>
      </c>
      <c r="F19" s="201" t="s">
        <v>155</v>
      </c>
      <c r="G19" s="202" t="s">
        <v>156</v>
      </c>
      <c r="H19" s="203">
        <v>0.4</v>
      </c>
      <c r="I19" s="204" t="s">
        <v>40</v>
      </c>
      <c r="J19" s="213">
        <v>19.190000000000001</v>
      </c>
      <c r="K19" s="393">
        <f>PRODUCT(G19:J19)</f>
        <v>7.676000000000001</v>
      </c>
      <c r="L19" s="22"/>
      <c r="N19" s="16"/>
      <c r="O19" s="16"/>
    </row>
    <row r="20" spans="2:15" ht="30.75" thickBot="1">
      <c r="B20" s="22"/>
      <c r="C20" s="245" t="s">
        <v>145</v>
      </c>
      <c r="D20" s="244" t="s">
        <v>45</v>
      </c>
      <c r="E20" s="244" t="s">
        <v>159</v>
      </c>
      <c r="F20" s="246" t="s">
        <v>246</v>
      </c>
      <c r="G20" s="135" t="s">
        <v>156</v>
      </c>
      <c r="H20" s="166">
        <v>0.5</v>
      </c>
      <c r="I20" s="156" t="s">
        <v>40</v>
      </c>
      <c r="J20" s="167">
        <v>22.74</v>
      </c>
      <c r="K20" s="394">
        <f t="shared" ref="K20" si="0">PRODUCT(G20:J20)</f>
        <v>11.37</v>
      </c>
      <c r="L20" s="22"/>
      <c r="N20" s="16"/>
      <c r="O20" s="16"/>
    </row>
    <row r="21" spans="2:15" ht="11.1" customHeight="1" thickBot="1">
      <c r="B21" s="22"/>
      <c r="C21" s="22"/>
      <c r="D21" s="22"/>
      <c r="E21" s="39"/>
      <c r="F21" s="22"/>
      <c r="G21" s="47"/>
      <c r="H21" s="47"/>
      <c r="I21" s="47"/>
      <c r="J21" s="47"/>
      <c r="K21" s="390"/>
      <c r="L21" s="22"/>
      <c r="N21" s="16"/>
      <c r="O21" s="16"/>
    </row>
    <row r="22" spans="2:15" ht="19.5" customHeight="1">
      <c r="B22" s="22"/>
      <c r="C22" s="547" t="s">
        <v>146</v>
      </c>
      <c r="D22" s="548"/>
      <c r="E22" s="548"/>
      <c r="F22" s="548"/>
      <c r="G22" s="548"/>
      <c r="H22" s="548"/>
      <c r="I22" s="548"/>
      <c r="J22" s="548"/>
      <c r="K22" s="549"/>
      <c r="L22" s="22"/>
      <c r="N22" s="16"/>
      <c r="O22" s="16"/>
    </row>
    <row r="23" spans="2:15" ht="21.95" customHeight="1">
      <c r="B23" s="22"/>
      <c r="C23" s="206" t="s">
        <v>139</v>
      </c>
      <c r="D23" s="207" t="s">
        <v>140</v>
      </c>
      <c r="E23" s="207" t="s">
        <v>141</v>
      </c>
      <c r="F23" s="208" t="s">
        <v>136</v>
      </c>
      <c r="G23" s="196" t="s">
        <v>142</v>
      </c>
      <c r="H23" s="197" t="s">
        <v>143</v>
      </c>
      <c r="I23" s="198" t="s">
        <v>144</v>
      </c>
      <c r="J23" s="199" t="s">
        <v>148</v>
      </c>
      <c r="K23" s="392" t="s">
        <v>138</v>
      </c>
      <c r="L23" s="22"/>
      <c r="N23" s="16"/>
      <c r="O23" s="16"/>
    </row>
    <row r="24" spans="2:15" ht="21.95" customHeight="1" thickBot="1">
      <c r="B24" s="22"/>
      <c r="C24" s="400" t="s">
        <v>145</v>
      </c>
      <c r="D24" s="401" t="s">
        <v>45</v>
      </c>
      <c r="E24" s="401" t="s">
        <v>247</v>
      </c>
      <c r="F24" s="402" t="s">
        <v>248</v>
      </c>
      <c r="G24" s="403" t="s">
        <v>170</v>
      </c>
      <c r="H24" s="404">
        <v>0.15</v>
      </c>
      <c r="I24" s="405" t="s">
        <v>40</v>
      </c>
      <c r="J24" s="406">
        <v>15.76</v>
      </c>
      <c r="K24" s="407">
        <f>PRODUCT(G24:J24)</f>
        <v>2.3639999999999999</v>
      </c>
      <c r="L24" s="22"/>
      <c r="N24" s="16"/>
      <c r="O24" s="16"/>
    </row>
    <row r="25" spans="2:15" ht="9.9499999999999993" customHeight="1" thickBot="1">
      <c r="B25" s="22"/>
      <c r="C25" s="22"/>
      <c r="D25" s="22"/>
      <c r="E25" s="39"/>
      <c r="F25" s="22"/>
      <c r="G25" s="47"/>
      <c r="H25" s="47"/>
      <c r="I25" s="47"/>
      <c r="J25" s="47"/>
      <c r="K25" s="390"/>
      <c r="L25" s="22"/>
      <c r="N25" s="16"/>
      <c r="O25" s="16"/>
    </row>
    <row r="26" spans="2:15" ht="13.5" customHeight="1">
      <c r="B26" s="22"/>
      <c r="C26" s="17"/>
      <c r="D26" s="18"/>
      <c r="E26" s="386"/>
      <c r="F26" s="18"/>
      <c r="G26" s="50"/>
      <c r="H26" s="50"/>
      <c r="I26" s="50"/>
      <c r="J26" s="50"/>
      <c r="K26" s="395"/>
      <c r="L26" s="22"/>
      <c r="N26" s="16"/>
      <c r="O26" s="16"/>
    </row>
    <row r="27" spans="2:15">
      <c r="B27" s="22"/>
      <c r="C27" s="19"/>
      <c r="D27" s="15"/>
      <c r="E27" s="387"/>
      <c r="F27" s="15"/>
      <c r="G27" s="51"/>
      <c r="H27" s="51"/>
      <c r="I27" s="51"/>
      <c r="J27" s="51"/>
      <c r="K27" s="396"/>
      <c r="L27" s="22"/>
      <c r="N27" s="16"/>
      <c r="O27" s="16"/>
    </row>
    <row r="28" spans="2:15">
      <c r="B28" s="22"/>
      <c r="C28" s="19"/>
      <c r="D28" s="15"/>
      <c r="E28" s="387"/>
      <c r="F28" s="15"/>
      <c r="G28" s="51"/>
      <c r="H28" s="51"/>
      <c r="I28" s="51"/>
      <c r="J28" s="51"/>
      <c r="K28" s="396"/>
      <c r="L28" s="22"/>
      <c r="N28" s="16"/>
      <c r="O28" s="16"/>
    </row>
    <row r="29" spans="2:15">
      <c r="B29" s="22"/>
      <c r="C29" s="452" t="s">
        <v>33</v>
      </c>
      <c r="D29" s="453"/>
      <c r="E29" s="453"/>
      <c r="F29" s="453"/>
      <c r="G29" s="453"/>
      <c r="H29" s="453"/>
      <c r="I29" s="453"/>
      <c r="J29" s="453"/>
      <c r="K29" s="454"/>
      <c r="L29" s="22"/>
      <c r="N29" s="16"/>
    </row>
    <row r="30" spans="2:15" ht="18.75">
      <c r="B30" s="22"/>
      <c r="C30" s="455" t="s">
        <v>196</v>
      </c>
      <c r="D30" s="456"/>
      <c r="E30" s="456"/>
      <c r="F30" s="456"/>
      <c r="G30" s="456"/>
      <c r="H30" s="456"/>
      <c r="I30" s="456"/>
      <c r="J30" s="456"/>
      <c r="K30" s="457"/>
      <c r="L30" s="22"/>
      <c r="N30" s="16"/>
    </row>
    <row r="31" spans="2:15" ht="15.75">
      <c r="B31" s="22"/>
      <c r="C31" s="458" t="s">
        <v>197</v>
      </c>
      <c r="D31" s="459"/>
      <c r="E31" s="459"/>
      <c r="F31" s="459"/>
      <c r="G31" s="459"/>
      <c r="H31" s="459"/>
      <c r="I31" s="459"/>
      <c r="J31" s="459"/>
      <c r="K31" s="460"/>
      <c r="L31" s="22"/>
      <c r="N31" s="16"/>
    </row>
    <row r="32" spans="2:15" ht="15.75">
      <c r="B32" s="22"/>
      <c r="C32" s="458" t="s">
        <v>32</v>
      </c>
      <c r="D32" s="459"/>
      <c r="E32" s="459"/>
      <c r="F32" s="459"/>
      <c r="G32" s="459"/>
      <c r="H32" s="459"/>
      <c r="I32" s="459"/>
      <c r="J32" s="459"/>
      <c r="K32" s="460"/>
      <c r="L32" s="22"/>
      <c r="N32" s="16"/>
    </row>
    <row r="33" spans="2:14" ht="15.75" thickBot="1">
      <c r="B33" s="22"/>
      <c r="C33" s="20"/>
      <c r="D33" s="21"/>
      <c r="E33" s="388"/>
      <c r="F33" s="21"/>
      <c r="G33" s="52"/>
      <c r="H33" s="52"/>
      <c r="I33" s="52"/>
      <c r="J33" s="52"/>
      <c r="K33" s="397"/>
      <c r="L33" s="22"/>
      <c r="N33" s="16"/>
    </row>
    <row r="34" spans="2:14" ht="8.1" customHeight="1">
      <c r="B34" s="22"/>
      <c r="C34" s="22"/>
      <c r="D34" s="22"/>
      <c r="E34" s="39"/>
      <c r="F34" s="22"/>
      <c r="G34" s="47"/>
      <c r="H34" s="47"/>
      <c r="I34" s="47"/>
      <c r="J34" s="47"/>
      <c r="K34" s="390"/>
      <c r="L34" s="22"/>
      <c r="N34" s="16"/>
    </row>
    <row r="35" spans="2:14">
      <c r="B35" s="16"/>
      <c r="C35" s="15"/>
      <c r="D35" s="15"/>
      <c r="E35" s="387"/>
      <c r="F35" s="15"/>
      <c r="G35" s="51"/>
      <c r="H35" s="51"/>
      <c r="I35" s="51"/>
      <c r="J35" s="51"/>
      <c r="K35" s="398"/>
      <c r="L35" s="15"/>
    </row>
    <row r="36" spans="2:14">
      <c r="C36" s="15"/>
      <c r="D36" s="15"/>
      <c r="E36" s="387"/>
      <c r="F36" s="15"/>
      <c r="G36" s="51"/>
      <c r="H36" s="51"/>
      <c r="I36" s="51"/>
      <c r="J36" s="51"/>
      <c r="K36" s="398"/>
      <c r="L36" s="15"/>
    </row>
    <row r="37" spans="2:14">
      <c r="C37" s="15"/>
      <c r="D37" s="15"/>
      <c r="E37" s="387"/>
      <c r="L37" s="15"/>
    </row>
    <row r="38" spans="2:14">
      <c r="C38" s="15"/>
      <c r="D38" s="15"/>
      <c r="E38" s="387"/>
      <c r="L38" s="7"/>
      <c r="M38" s="104"/>
      <c r="N38" s="7"/>
    </row>
    <row r="39" spans="2:14">
      <c r="C39" s="15"/>
      <c r="D39" s="15"/>
      <c r="E39" s="387"/>
      <c r="L39" s="7"/>
      <c r="M39" s="104"/>
      <c r="N39" s="7"/>
    </row>
    <row r="40" spans="2:14">
      <c r="C40" s="15"/>
      <c r="D40" s="15"/>
      <c r="E40" s="387"/>
      <c r="L40" s="7"/>
      <c r="M40" s="104"/>
      <c r="N40" s="7"/>
    </row>
    <row r="41" spans="2:14">
      <c r="C41" s="15"/>
      <c r="D41" s="15"/>
      <c r="E41" s="387"/>
      <c r="F41" s="15"/>
      <c r="G41" s="51"/>
      <c r="H41" s="51"/>
      <c r="I41" s="51"/>
      <c r="J41" s="51"/>
      <c r="K41" s="398"/>
      <c r="L41" s="15"/>
    </row>
    <row r="42" spans="2:14">
      <c r="C42" s="15"/>
      <c r="D42" s="15"/>
      <c r="E42" s="387"/>
      <c r="F42" s="15"/>
      <c r="G42" s="51"/>
      <c r="H42" s="51"/>
      <c r="I42" s="51"/>
      <c r="J42" s="51"/>
      <c r="K42" s="398"/>
      <c r="L42" s="15"/>
    </row>
    <row r="43" spans="2:14">
      <c r="C43" s="15"/>
      <c r="D43" s="15"/>
      <c r="E43" s="387"/>
      <c r="F43" s="15"/>
      <c r="G43" s="51"/>
      <c r="H43" s="51"/>
      <c r="I43" s="51"/>
      <c r="J43" s="51"/>
      <c r="K43" s="398"/>
      <c r="L43" s="15"/>
    </row>
  </sheetData>
  <mergeCells count="19">
    <mergeCell ref="C29:K29"/>
    <mergeCell ref="C30:K30"/>
    <mergeCell ref="C31:K31"/>
    <mergeCell ref="C32:K32"/>
    <mergeCell ref="C10:K10"/>
    <mergeCell ref="C12:K12"/>
    <mergeCell ref="D14:I14"/>
    <mergeCell ref="D15:I15"/>
    <mergeCell ref="C17:K17"/>
    <mergeCell ref="C22:K22"/>
    <mergeCell ref="C9:D9"/>
    <mergeCell ref="E9:G9"/>
    <mergeCell ref="H9:I9"/>
    <mergeCell ref="J9:K9"/>
    <mergeCell ref="C3:K7"/>
    <mergeCell ref="C8:D8"/>
    <mergeCell ref="E8:G8"/>
    <mergeCell ref="H8:I8"/>
    <mergeCell ref="J8:K8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65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DADOS!$C$2:$C$10</xm:f>
          </x14:formula1>
          <xm:sqref>G19:G20 G24</xm:sqref>
        </x14:dataValidation>
        <x14:dataValidation type="list" allowBlank="1" showInputMessage="1" showErrorMessage="1">
          <x14:formula1>
            <xm:f>DADOS!$A$2:$A$3</xm:f>
          </x14:formula1>
          <xm:sqref>D19:D20 D24</xm:sqref>
        </x14:dataValidation>
        <x14:dataValidation type="list" allowBlank="1" showInputMessage="1" showErrorMessage="1">
          <x14:formula1>
            <xm:f>DADOS!$E$2:$E$4</xm:f>
          </x14:formula1>
          <xm:sqref>C19:C20 C24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8"/>
  <sheetViews>
    <sheetView showGridLines="0" view="pageBreakPreview" zoomScale="90" zoomScaleNormal="85" zoomScaleSheetLayoutView="90" workbookViewId="0">
      <selection activeCell="N66" sqref="N66"/>
    </sheetView>
  </sheetViews>
  <sheetFormatPr defaultRowHeight="15"/>
  <cols>
    <col min="1" max="1" width="3.7109375" style="103" customWidth="1"/>
    <col min="2" max="2" width="1.7109375" customWidth="1"/>
    <col min="3" max="3" width="7.85546875" style="62" customWidth="1"/>
    <col min="4" max="4" width="9.42578125" bestFit="1" customWidth="1"/>
    <col min="5" max="5" width="8.140625" customWidth="1"/>
    <col min="6" max="6" width="50.7109375" customWidth="1"/>
    <col min="7" max="7" width="8.42578125" style="68" customWidth="1"/>
    <col min="9" max="9" width="13.5703125" customWidth="1"/>
    <col min="10" max="10" width="19.140625" bestFit="1" customWidth="1"/>
    <col min="11" max="11" width="1.7109375" customWidth="1"/>
    <col min="12" max="12" width="9.140625" style="16"/>
  </cols>
  <sheetData>
    <row r="1" spans="1:12" ht="15.75" thickBot="1">
      <c r="A1" s="100"/>
      <c r="B1" s="16"/>
      <c r="C1" s="63"/>
      <c r="D1" s="16"/>
      <c r="E1" s="16"/>
      <c r="F1" s="16"/>
      <c r="G1" s="90"/>
      <c r="H1" s="16"/>
      <c r="I1" s="16"/>
      <c r="J1" s="16"/>
      <c r="K1" s="16"/>
    </row>
    <row r="2" spans="1:12" ht="8.1" customHeight="1" thickBot="1">
      <c r="A2" s="100"/>
      <c r="B2" s="249"/>
      <c r="C2" s="14"/>
      <c r="D2" s="14"/>
      <c r="E2" s="14"/>
      <c r="F2" s="14"/>
      <c r="G2" s="33"/>
      <c r="H2" s="14"/>
      <c r="I2" s="14"/>
      <c r="J2" s="14"/>
      <c r="K2" s="250"/>
    </row>
    <row r="3" spans="1:12" ht="15" customHeight="1">
      <c r="A3" s="100"/>
      <c r="B3" s="96"/>
      <c r="C3" s="464"/>
      <c r="D3" s="465"/>
      <c r="E3" s="465"/>
      <c r="F3" s="465"/>
      <c r="G3" s="465"/>
      <c r="H3" s="465"/>
      <c r="I3" s="465"/>
      <c r="J3" s="466"/>
      <c r="K3" s="251"/>
    </row>
    <row r="4" spans="1:12" ht="15" customHeight="1">
      <c r="A4" s="100"/>
      <c r="B4" s="96"/>
      <c r="C4" s="467"/>
      <c r="D4" s="468"/>
      <c r="E4" s="468"/>
      <c r="F4" s="468"/>
      <c r="G4" s="468"/>
      <c r="H4" s="468"/>
      <c r="I4" s="468"/>
      <c r="J4" s="469"/>
      <c r="K4" s="251"/>
    </row>
    <row r="5" spans="1:12" ht="15" customHeight="1">
      <c r="A5" s="100"/>
      <c r="B5" s="96"/>
      <c r="C5" s="467"/>
      <c r="D5" s="468"/>
      <c r="E5" s="468"/>
      <c r="F5" s="468"/>
      <c r="G5" s="468"/>
      <c r="H5" s="468"/>
      <c r="I5" s="468"/>
      <c r="J5" s="469"/>
      <c r="K5" s="251"/>
    </row>
    <row r="6" spans="1:12" ht="15" customHeight="1">
      <c r="A6" s="100"/>
      <c r="B6" s="96"/>
      <c r="C6" s="467"/>
      <c r="D6" s="468"/>
      <c r="E6" s="468"/>
      <c r="F6" s="468"/>
      <c r="G6" s="468"/>
      <c r="H6" s="468"/>
      <c r="I6" s="468"/>
      <c r="J6" s="469"/>
      <c r="K6" s="251"/>
    </row>
    <row r="7" spans="1:12" ht="15.75" customHeight="1" thickBot="1">
      <c r="A7" s="100"/>
      <c r="B7" s="96"/>
      <c r="C7" s="470"/>
      <c r="D7" s="471"/>
      <c r="E7" s="471"/>
      <c r="F7" s="471"/>
      <c r="G7" s="471"/>
      <c r="H7" s="471"/>
      <c r="I7" s="471"/>
      <c r="J7" s="472"/>
      <c r="K7" s="251"/>
    </row>
    <row r="8" spans="1:12" ht="21" customHeight="1">
      <c r="A8" s="100"/>
      <c r="B8" s="96"/>
      <c r="C8" s="563" t="s">
        <v>190</v>
      </c>
      <c r="D8" s="564"/>
      <c r="E8" s="565"/>
      <c r="F8" s="9" t="s">
        <v>19</v>
      </c>
      <c r="G8" s="566" t="s">
        <v>193</v>
      </c>
      <c r="H8" s="565"/>
      <c r="I8" s="523" t="s">
        <v>195</v>
      </c>
      <c r="J8" s="567"/>
      <c r="K8" s="251"/>
    </row>
    <row r="9" spans="1:12" ht="16.5" customHeight="1" thickBot="1">
      <c r="A9" s="100"/>
      <c r="B9" s="96"/>
      <c r="C9" s="568" t="s">
        <v>191</v>
      </c>
      <c r="D9" s="569"/>
      <c r="E9" s="570"/>
      <c r="F9" s="240">
        <f>J14</f>
        <v>211822.65719999999</v>
      </c>
      <c r="G9" s="571" t="s">
        <v>192</v>
      </c>
      <c r="H9" s="570"/>
      <c r="I9" s="572">
        <v>45170</v>
      </c>
      <c r="J9" s="573"/>
      <c r="K9" s="251"/>
    </row>
    <row r="10" spans="1:12" ht="27.75" customHeight="1" thickBot="1">
      <c r="A10" s="100"/>
      <c r="B10" s="96"/>
      <c r="C10" s="480" t="s">
        <v>194</v>
      </c>
      <c r="D10" s="481"/>
      <c r="E10" s="481"/>
      <c r="F10" s="481"/>
      <c r="G10" s="481"/>
      <c r="H10" s="481"/>
      <c r="I10" s="481"/>
      <c r="J10" s="482"/>
      <c r="K10" s="251"/>
    </row>
    <row r="11" spans="1:12" ht="11.1" customHeight="1" thickBot="1">
      <c r="A11" s="100"/>
      <c r="B11" s="96"/>
      <c r="C11" s="22"/>
      <c r="D11" s="22"/>
      <c r="E11" s="22"/>
      <c r="F11" s="22"/>
      <c r="G11" s="39"/>
      <c r="H11" s="22"/>
      <c r="I11" s="22"/>
      <c r="J11" s="22"/>
      <c r="K11" s="251"/>
    </row>
    <row r="12" spans="1:12" s="99" customFormat="1" ht="24" customHeight="1" thickBot="1">
      <c r="A12" s="101"/>
      <c r="B12" s="98"/>
      <c r="C12" s="473" t="s">
        <v>227</v>
      </c>
      <c r="D12" s="474"/>
      <c r="E12" s="474"/>
      <c r="F12" s="475"/>
      <c r="G12" s="475"/>
      <c r="H12" s="475"/>
      <c r="I12" s="475"/>
      <c r="J12" s="477"/>
      <c r="K12" s="252"/>
      <c r="L12" s="97"/>
    </row>
    <row r="13" spans="1:12" ht="33.75" customHeight="1">
      <c r="A13" s="100"/>
      <c r="B13" s="96"/>
      <c r="C13" s="2" t="s">
        <v>0</v>
      </c>
      <c r="D13" s="59" t="s">
        <v>42</v>
      </c>
      <c r="E13" s="59" t="s">
        <v>43</v>
      </c>
      <c r="F13" s="3" t="s">
        <v>1</v>
      </c>
      <c r="G13" s="3" t="s">
        <v>2</v>
      </c>
      <c r="H13" s="3" t="s">
        <v>3</v>
      </c>
      <c r="I13" s="4" t="s">
        <v>225</v>
      </c>
      <c r="J13" s="5" t="s">
        <v>5</v>
      </c>
      <c r="K13" s="251"/>
    </row>
    <row r="14" spans="1:12" s="35" customFormat="1" ht="31.5" customHeight="1" thickBot="1">
      <c r="A14" s="102"/>
      <c r="B14" s="96"/>
      <c r="C14" s="478" t="s">
        <v>6</v>
      </c>
      <c r="D14" s="479"/>
      <c r="E14" s="479"/>
      <c r="F14" s="479"/>
      <c r="G14" s="479"/>
      <c r="H14" s="479"/>
      <c r="I14" s="479"/>
      <c r="J14" s="38">
        <f>SUM(J15+J17+J21+J29+J36+J45+J52)</f>
        <v>211822.65719999999</v>
      </c>
      <c r="K14" s="253"/>
      <c r="L14" s="36"/>
    </row>
    <row r="15" spans="1:12" s="35" customFormat="1" ht="18" customHeight="1" thickBot="1">
      <c r="A15" s="102"/>
      <c r="B15" s="96"/>
      <c r="C15" s="84">
        <v>1</v>
      </c>
      <c r="D15" s="501" t="s">
        <v>181</v>
      </c>
      <c r="E15" s="501"/>
      <c r="F15" s="501"/>
      <c r="G15" s="91"/>
      <c r="H15" s="85"/>
      <c r="I15" s="85"/>
      <c r="J15" s="86">
        <f>SUM(J16:J16)</f>
        <v>4036.4700000000003</v>
      </c>
      <c r="K15" s="251"/>
      <c r="L15" s="36"/>
    </row>
    <row r="16" spans="1:12" ht="75.75" thickBot="1">
      <c r="A16" s="100"/>
      <c r="B16" s="96"/>
      <c r="C16" s="260" t="s">
        <v>51</v>
      </c>
      <c r="D16" s="261" t="s">
        <v>45</v>
      </c>
      <c r="E16" s="262" t="s">
        <v>179</v>
      </c>
      <c r="F16" s="263" t="s">
        <v>180</v>
      </c>
      <c r="G16" s="264" t="s">
        <v>22</v>
      </c>
      <c r="H16" s="265">
        <f>ORÇ!J16</f>
        <v>3</v>
      </c>
      <c r="I16" s="266">
        <f>ORÇ!L16</f>
        <v>1345.49</v>
      </c>
      <c r="J16" s="267">
        <f>H16*I16</f>
        <v>4036.4700000000003</v>
      </c>
      <c r="K16" s="251"/>
    </row>
    <row r="17" spans="1:12" s="35" customFormat="1" ht="18" customHeight="1" thickBot="1">
      <c r="A17" s="102"/>
      <c r="B17" s="96"/>
      <c r="C17" s="84">
        <v>2</v>
      </c>
      <c r="D17" s="501" t="s">
        <v>21</v>
      </c>
      <c r="E17" s="501"/>
      <c r="F17" s="501"/>
      <c r="G17" s="91"/>
      <c r="H17" s="85"/>
      <c r="I17" s="85"/>
      <c r="J17" s="86">
        <f>SUM(J18:J19)</f>
        <v>15524.64</v>
      </c>
      <c r="K17" s="251"/>
      <c r="L17" s="36"/>
    </row>
    <row r="18" spans="1:12" ht="30.75" thickBot="1">
      <c r="A18" s="100"/>
      <c r="B18" s="96"/>
      <c r="C18" s="93" t="s">
        <v>8</v>
      </c>
      <c r="D18" s="70" t="s">
        <v>45</v>
      </c>
      <c r="E18" s="70" t="s">
        <v>50</v>
      </c>
      <c r="F18" s="71" t="s">
        <v>49</v>
      </c>
      <c r="G18" s="72" t="s">
        <v>7</v>
      </c>
      <c r="H18" s="73">
        <f>ORÇ!J18</f>
        <v>8</v>
      </c>
      <c r="I18" s="74">
        <f>ORÇ!L18</f>
        <v>413.58</v>
      </c>
      <c r="J18" s="75">
        <f>H18*I18</f>
        <v>3308.64</v>
      </c>
      <c r="K18" s="251"/>
    </row>
    <row r="19" spans="1:12" ht="45.75" thickBot="1">
      <c r="A19" s="100"/>
      <c r="B19" s="96"/>
      <c r="C19" s="277" t="s">
        <v>20</v>
      </c>
      <c r="D19" s="278" t="s">
        <v>45</v>
      </c>
      <c r="E19" s="278" t="s">
        <v>64</v>
      </c>
      <c r="F19" s="269" t="s">
        <v>63</v>
      </c>
      <c r="G19" s="264" t="s">
        <v>7</v>
      </c>
      <c r="H19" s="265">
        <f>ORÇ!J19</f>
        <v>480</v>
      </c>
      <c r="I19" s="266">
        <f>ORÇ!L19</f>
        <v>25.45</v>
      </c>
      <c r="J19" s="267">
        <f>H19*I19</f>
        <v>12216</v>
      </c>
      <c r="K19" s="251"/>
    </row>
    <row r="20" spans="1:12" ht="249.95" customHeight="1" thickBot="1">
      <c r="A20" s="100"/>
      <c r="B20" s="96"/>
      <c r="C20" s="560"/>
      <c r="D20" s="561"/>
      <c r="E20" s="561"/>
      <c r="F20" s="561"/>
      <c r="G20" s="561"/>
      <c r="H20" s="561"/>
      <c r="I20" s="561"/>
      <c r="J20" s="562"/>
      <c r="K20" s="251"/>
    </row>
    <row r="21" spans="1:12" s="35" customFormat="1" ht="18" customHeight="1" thickBot="1">
      <c r="A21" s="102"/>
      <c r="B21" s="96"/>
      <c r="C21" s="87">
        <v>3</v>
      </c>
      <c r="D21" s="501" t="s">
        <v>48</v>
      </c>
      <c r="E21" s="501"/>
      <c r="F21" s="501"/>
      <c r="G21" s="92"/>
      <c r="H21" s="88"/>
      <c r="I21" s="88"/>
      <c r="J21" s="89">
        <f>SUM(J22:J28)</f>
        <v>39635.885200000004</v>
      </c>
      <c r="K21" s="251"/>
      <c r="L21" s="36"/>
    </row>
    <row r="22" spans="1:12" ht="30.75" thickBot="1">
      <c r="A22" s="100"/>
      <c r="B22" s="96"/>
      <c r="C22" s="260" t="s">
        <v>11</v>
      </c>
      <c r="D22" s="268" t="s">
        <v>45</v>
      </c>
      <c r="E22" s="268" t="s">
        <v>66</v>
      </c>
      <c r="F22" s="269" t="s">
        <v>67</v>
      </c>
      <c r="G22" s="270" t="s">
        <v>7</v>
      </c>
      <c r="H22" s="271">
        <f>'MC '!I26</f>
        <v>9.7199999999999989</v>
      </c>
      <c r="I22" s="272">
        <f>ORÇ!L21</f>
        <v>20.76</v>
      </c>
      <c r="J22" s="267">
        <f>H22*I22</f>
        <v>201.78719999999998</v>
      </c>
      <c r="K22" s="251"/>
    </row>
    <row r="23" spans="1:12" ht="249.95" customHeight="1" thickBot="1">
      <c r="A23" s="100"/>
      <c r="B23" s="96"/>
      <c r="C23" s="550"/>
      <c r="D23" s="551"/>
      <c r="E23" s="551"/>
      <c r="F23" s="551"/>
      <c r="G23" s="551"/>
      <c r="H23" s="551"/>
      <c r="I23" s="551"/>
      <c r="J23" s="552"/>
      <c r="K23" s="251"/>
    </row>
    <row r="24" spans="1:12" ht="45.75" thickBot="1">
      <c r="A24" s="100"/>
      <c r="B24" s="96"/>
      <c r="C24" s="273" t="s">
        <v>52</v>
      </c>
      <c r="D24" s="268" t="s">
        <v>45</v>
      </c>
      <c r="E24" s="268" t="s">
        <v>59</v>
      </c>
      <c r="F24" s="269" t="s">
        <v>58</v>
      </c>
      <c r="G24" s="270" t="s">
        <v>7</v>
      </c>
      <c r="H24" s="271">
        <f>'MC '!I32</f>
        <v>408.76799999999997</v>
      </c>
      <c r="I24" s="274">
        <f>ORÇ!L22</f>
        <v>31.13</v>
      </c>
      <c r="J24" s="275">
        <v>12725.01</v>
      </c>
      <c r="K24" s="251"/>
    </row>
    <row r="25" spans="1:12" ht="249.95" customHeight="1" thickBot="1">
      <c r="A25" s="100"/>
      <c r="B25" s="96"/>
      <c r="C25" s="553"/>
      <c r="D25" s="554"/>
      <c r="E25" s="554"/>
      <c r="F25" s="554"/>
      <c r="G25" s="554"/>
      <c r="H25" s="554"/>
      <c r="I25" s="554"/>
      <c r="J25" s="555"/>
      <c r="K25" s="251"/>
    </row>
    <row r="26" spans="1:12" ht="60.75" thickBot="1">
      <c r="A26" s="100"/>
      <c r="B26" s="96"/>
      <c r="C26" s="273" t="s">
        <v>53</v>
      </c>
      <c r="D26" s="268" t="s">
        <v>45</v>
      </c>
      <c r="E26" s="268" t="s">
        <v>69</v>
      </c>
      <c r="F26" s="269" t="s">
        <v>70</v>
      </c>
      <c r="G26" s="270" t="s">
        <v>7</v>
      </c>
      <c r="H26" s="271">
        <f>'MC '!I46</f>
        <v>408.76799999999997</v>
      </c>
      <c r="I26" s="274">
        <f>ORÇ!L23</f>
        <v>56.16</v>
      </c>
      <c r="J26" s="275">
        <v>22956.52</v>
      </c>
      <c r="K26" s="251"/>
    </row>
    <row r="27" spans="1:12" ht="249.95" customHeight="1" thickBot="1">
      <c r="A27" s="100"/>
      <c r="B27" s="96"/>
      <c r="C27" s="553"/>
      <c r="D27" s="554"/>
      <c r="E27" s="554"/>
      <c r="F27" s="554"/>
      <c r="G27" s="554"/>
      <c r="H27" s="554"/>
      <c r="I27" s="554"/>
      <c r="J27" s="555"/>
      <c r="K27" s="251"/>
    </row>
    <row r="28" spans="1:12" ht="45.75" thickBot="1">
      <c r="A28" s="100"/>
      <c r="B28" s="96"/>
      <c r="C28" s="276" t="s">
        <v>84</v>
      </c>
      <c r="D28" s="233" t="s">
        <v>151</v>
      </c>
      <c r="E28" s="233" t="s">
        <v>65</v>
      </c>
      <c r="F28" s="234" t="str">
        <f>'COMP. 1'!D15</f>
        <v>Guarda corpo de tubo de ferro galvanizado, diâm. 2", h=1.2 m, tela de arame ondulada inclusive pintura a óleo ou esmalte</v>
      </c>
      <c r="G28" s="235" t="s">
        <v>9</v>
      </c>
      <c r="H28" s="236">
        <f>'MC '!I60</f>
        <v>8.1</v>
      </c>
      <c r="I28" s="237">
        <f>ORÇ!L24</f>
        <v>463.28</v>
      </c>
      <c r="J28" s="238">
        <f>H28*I28</f>
        <v>3752.5679999999998</v>
      </c>
      <c r="K28" s="251"/>
    </row>
    <row r="29" spans="1:12" s="35" customFormat="1" ht="18" customHeight="1" thickBot="1">
      <c r="A29" s="102"/>
      <c r="B29" s="96"/>
      <c r="C29" s="87">
        <v>4</v>
      </c>
      <c r="D29" s="501" t="s">
        <v>77</v>
      </c>
      <c r="E29" s="501"/>
      <c r="F29" s="501"/>
      <c r="G29" s="92"/>
      <c r="H29" s="88"/>
      <c r="I29" s="88"/>
      <c r="J29" s="89">
        <f>SUM(J30:J34)</f>
        <v>24808.68</v>
      </c>
      <c r="K29" s="251"/>
      <c r="L29" s="36"/>
    </row>
    <row r="30" spans="1:12" ht="30.75" thickBot="1">
      <c r="A30" s="100"/>
      <c r="B30" s="96"/>
      <c r="C30" s="273" t="s">
        <v>13</v>
      </c>
      <c r="D30" s="268" t="s">
        <v>45</v>
      </c>
      <c r="E30" s="268" t="s">
        <v>71</v>
      </c>
      <c r="F30" s="269" t="s">
        <v>72</v>
      </c>
      <c r="G30" s="270" t="s">
        <v>7</v>
      </c>
      <c r="H30" s="271">
        <f>'MC '!I67</f>
        <v>34.200000000000003</v>
      </c>
      <c r="I30" s="272">
        <f>ORÇ!L26</f>
        <v>175.07</v>
      </c>
      <c r="J30" s="267">
        <f>H30*I30</f>
        <v>5987.3940000000002</v>
      </c>
      <c r="K30" s="251"/>
    </row>
    <row r="31" spans="1:12" ht="249.95" customHeight="1" thickBot="1">
      <c r="A31" s="100"/>
      <c r="B31" s="96"/>
      <c r="C31" s="556"/>
      <c r="D31" s="557"/>
      <c r="E31" s="557"/>
      <c r="F31" s="557"/>
      <c r="G31" s="557"/>
      <c r="H31" s="557"/>
      <c r="I31" s="557"/>
      <c r="J31" s="558"/>
      <c r="K31" s="251"/>
    </row>
    <row r="32" spans="1:12" ht="30.75" thickBot="1">
      <c r="A32" s="100"/>
      <c r="B32" s="96"/>
      <c r="C32" s="273" t="s">
        <v>15</v>
      </c>
      <c r="D32" s="268" t="s">
        <v>45</v>
      </c>
      <c r="E32" s="268" t="s">
        <v>68</v>
      </c>
      <c r="F32" s="269" t="s">
        <v>73</v>
      </c>
      <c r="G32" s="270" t="s">
        <v>7</v>
      </c>
      <c r="H32" s="271">
        <f>'MC '!I92</f>
        <v>34.200000000000003</v>
      </c>
      <c r="I32" s="272">
        <f>ORÇ!L27</f>
        <v>18.41</v>
      </c>
      <c r="J32" s="267">
        <f>H32*I32</f>
        <v>629.62200000000007</v>
      </c>
      <c r="K32" s="251"/>
    </row>
    <row r="33" spans="1:12" ht="249.95" customHeight="1" thickBot="1">
      <c r="A33" s="100"/>
      <c r="B33" s="96"/>
      <c r="C33" s="553"/>
      <c r="D33" s="554"/>
      <c r="E33" s="554"/>
      <c r="F33" s="554"/>
      <c r="G33" s="554"/>
      <c r="H33" s="554"/>
      <c r="I33" s="554"/>
      <c r="J33" s="555"/>
      <c r="K33" s="251"/>
    </row>
    <row r="34" spans="1:12" ht="45.75" thickBot="1">
      <c r="A34" s="100"/>
      <c r="B34" s="96"/>
      <c r="C34" s="273" t="s">
        <v>16</v>
      </c>
      <c r="D34" s="268" t="s">
        <v>45</v>
      </c>
      <c r="E34" s="268" t="s">
        <v>74</v>
      </c>
      <c r="F34" s="269" t="s">
        <v>75</v>
      </c>
      <c r="G34" s="270" t="s">
        <v>7</v>
      </c>
      <c r="H34" s="271">
        <f>'MC '!I117</f>
        <v>34.200000000000003</v>
      </c>
      <c r="I34" s="272">
        <f>ORÇ!L28</f>
        <v>531.91999999999996</v>
      </c>
      <c r="J34" s="267">
        <f>H34*I34</f>
        <v>18191.664000000001</v>
      </c>
      <c r="K34" s="251"/>
    </row>
    <row r="35" spans="1:12" ht="249.95" customHeight="1" thickBot="1">
      <c r="A35" s="100"/>
      <c r="B35" s="96"/>
      <c r="C35" s="553"/>
      <c r="D35" s="554"/>
      <c r="E35" s="554"/>
      <c r="F35" s="554"/>
      <c r="G35" s="554"/>
      <c r="H35" s="554"/>
      <c r="I35" s="554"/>
      <c r="J35" s="555"/>
      <c r="K35" s="251"/>
    </row>
    <row r="36" spans="1:12" s="35" customFormat="1" ht="18" customHeight="1" thickBot="1">
      <c r="A36" s="102"/>
      <c r="B36" s="96"/>
      <c r="C36" s="87">
        <v>5</v>
      </c>
      <c r="D36" s="501" t="s">
        <v>76</v>
      </c>
      <c r="E36" s="501"/>
      <c r="F36" s="501"/>
      <c r="G36" s="92"/>
      <c r="H36" s="88"/>
      <c r="I36" s="88"/>
      <c r="J36" s="89">
        <f>SUM(J37:J44)</f>
        <v>29178.221999999998</v>
      </c>
      <c r="K36" s="251"/>
      <c r="L36" s="36"/>
    </row>
    <row r="37" spans="1:12" ht="30.75" thickBot="1">
      <c r="A37" s="100"/>
      <c r="B37" s="96"/>
      <c r="C37" s="273" t="s">
        <v>17</v>
      </c>
      <c r="D37" s="268" t="s">
        <v>45</v>
      </c>
      <c r="E37" s="268" t="s">
        <v>55</v>
      </c>
      <c r="F37" s="269" t="s">
        <v>54</v>
      </c>
      <c r="G37" s="270" t="s">
        <v>10</v>
      </c>
      <c r="H37" s="271">
        <f>'MC '!I143</f>
        <v>7.1424799999999991</v>
      </c>
      <c r="I37" s="272">
        <f>ORÇ!L30</f>
        <v>332.09</v>
      </c>
      <c r="J37" s="267">
        <v>2371.12</v>
      </c>
      <c r="K37" s="251"/>
    </row>
    <row r="38" spans="1:12" ht="249.95" customHeight="1" thickBot="1">
      <c r="A38" s="100"/>
      <c r="B38" s="96"/>
      <c r="C38" s="553"/>
      <c r="D38" s="554"/>
      <c r="E38" s="554"/>
      <c r="F38" s="554"/>
      <c r="G38" s="554"/>
      <c r="H38" s="554"/>
      <c r="I38" s="554"/>
      <c r="J38" s="555"/>
      <c r="K38" s="251"/>
    </row>
    <row r="39" spans="1:12" ht="45.75" thickBot="1">
      <c r="A39" s="100"/>
      <c r="B39" s="96"/>
      <c r="C39" s="273" t="s">
        <v>23</v>
      </c>
      <c r="D39" s="268" t="s">
        <v>45</v>
      </c>
      <c r="E39" s="268" t="s">
        <v>57</v>
      </c>
      <c r="F39" s="269" t="s">
        <v>27</v>
      </c>
      <c r="G39" s="270" t="s">
        <v>7</v>
      </c>
      <c r="H39" s="271">
        <f>ORÇ!J31</f>
        <v>357.12400000000008</v>
      </c>
      <c r="I39" s="272">
        <f>ORÇ!L31</f>
        <v>72.13</v>
      </c>
      <c r="J39" s="267">
        <v>25759.07</v>
      </c>
      <c r="K39" s="251"/>
    </row>
    <row r="40" spans="1:12" ht="249.95" customHeight="1" thickBot="1">
      <c r="A40" s="100"/>
      <c r="B40" s="96"/>
      <c r="C40" s="553"/>
      <c r="D40" s="554"/>
      <c r="E40" s="554"/>
      <c r="F40" s="554"/>
      <c r="G40" s="554"/>
      <c r="H40" s="554"/>
      <c r="I40" s="554"/>
      <c r="J40" s="555"/>
      <c r="K40" s="251"/>
    </row>
    <row r="41" spans="1:12" ht="45.75" thickBot="1">
      <c r="A41" s="100"/>
      <c r="B41" s="96"/>
      <c r="C41" s="273" t="s">
        <v>24</v>
      </c>
      <c r="D41" s="268" t="s">
        <v>45</v>
      </c>
      <c r="E41" s="268" t="s">
        <v>62</v>
      </c>
      <c r="F41" s="269" t="s">
        <v>61</v>
      </c>
      <c r="G41" s="270" t="s">
        <v>7</v>
      </c>
      <c r="H41" s="271">
        <f>'MC '!I177</f>
        <v>2.4</v>
      </c>
      <c r="I41" s="272">
        <f>ORÇ!L32</f>
        <v>172.14</v>
      </c>
      <c r="J41" s="267">
        <f>H41*I41</f>
        <v>413.13599999999997</v>
      </c>
      <c r="K41" s="251"/>
    </row>
    <row r="42" spans="1:12" ht="249.95" customHeight="1" thickBot="1">
      <c r="A42" s="100"/>
      <c r="B42" s="96"/>
      <c r="C42" s="553"/>
      <c r="D42" s="554"/>
      <c r="E42" s="554"/>
      <c r="F42" s="554"/>
      <c r="G42" s="554"/>
      <c r="H42" s="554"/>
      <c r="I42" s="554"/>
      <c r="J42" s="555"/>
      <c r="K42" s="251"/>
    </row>
    <row r="43" spans="1:12" ht="67.5" customHeight="1" thickBot="1">
      <c r="A43" s="100"/>
      <c r="B43" s="96"/>
      <c r="C43" s="273" t="s">
        <v>25</v>
      </c>
      <c r="D43" s="268" t="s">
        <v>45</v>
      </c>
      <c r="E43" s="268" t="s">
        <v>239</v>
      </c>
      <c r="F43" s="269" t="str">
        <f>ORÇ!F33</f>
        <v xml:space="preserve"> Fornecimento, preparo e aplicação de concreto Fck=25 MPa (brita 1 e 2) - (5% de perdas já incluído no custo)</v>
      </c>
      <c r="G43" s="270" t="s">
        <v>10</v>
      </c>
      <c r="H43" s="271">
        <f>'MC '!I180</f>
        <v>0.72</v>
      </c>
      <c r="I43" s="272">
        <f>ORÇ!L33</f>
        <v>881.8</v>
      </c>
      <c r="J43" s="267">
        <f>H43*I43</f>
        <v>634.89599999999996</v>
      </c>
      <c r="K43" s="251"/>
    </row>
    <row r="44" spans="1:12" ht="249.95" customHeight="1" thickBot="1">
      <c r="A44" s="100"/>
      <c r="B44" s="96"/>
      <c r="C44" s="553"/>
      <c r="D44" s="554"/>
      <c r="E44" s="554"/>
      <c r="F44" s="554"/>
      <c r="G44" s="554"/>
      <c r="H44" s="554"/>
      <c r="I44" s="554"/>
      <c r="J44" s="555"/>
      <c r="K44" s="251"/>
    </row>
    <row r="45" spans="1:12" s="35" customFormat="1" ht="18" customHeight="1" thickBot="1">
      <c r="A45" s="102"/>
      <c r="B45" s="96"/>
      <c r="C45" s="84">
        <v>6</v>
      </c>
      <c r="D45" s="501" t="s">
        <v>29</v>
      </c>
      <c r="E45" s="501"/>
      <c r="F45" s="501"/>
      <c r="G45" s="91"/>
      <c r="H45" s="85"/>
      <c r="I45" s="85"/>
      <c r="J45" s="86">
        <f>SUM(J46:J51)</f>
        <v>96824.35</v>
      </c>
      <c r="K45" s="251"/>
      <c r="L45" s="36"/>
    </row>
    <row r="46" spans="1:12" ht="30.75" thickBot="1">
      <c r="A46" s="100"/>
      <c r="B46" s="96"/>
      <c r="C46" s="273" t="s">
        <v>18</v>
      </c>
      <c r="D46" s="268" t="s">
        <v>45</v>
      </c>
      <c r="E46" s="268" t="s">
        <v>127</v>
      </c>
      <c r="F46" s="269" t="s">
        <v>128</v>
      </c>
      <c r="G46" s="270" t="s">
        <v>7</v>
      </c>
      <c r="H46" s="271">
        <f>'MC '!I184</f>
        <v>620.44400000000007</v>
      </c>
      <c r="I46" s="272">
        <f>ORÇ!L35</f>
        <v>26.33</v>
      </c>
      <c r="J46" s="267">
        <v>16336.19</v>
      </c>
      <c r="K46" s="251"/>
    </row>
    <row r="47" spans="1:12" ht="249.95" customHeight="1" thickBot="1">
      <c r="A47" s="100"/>
      <c r="B47" s="96"/>
      <c r="C47" s="553"/>
      <c r="D47" s="554"/>
      <c r="E47" s="554"/>
      <c r="F47" s="554"/>
      <c r="G47" s="554"/>
      <c r="H47" s="554"/>
      <c r="I47" s="554"/>
      <c r="J47" s="555"/>
      <c r="K47" s="251"/>
    </row>
    <row r="48" spans="1:12" ht="30.75" thickBot="1">
      <c r="A48" s="100"/>
      <c r="B48" s="96"/>
      <c r="C48" s="273" t="s">
        <v>26</v>
      </c>
      <c r="D48" s="268" t="s">
        <v>45</v>
      </c>
      <c r="E48" s="268" t="s">
        <v>82</v>
      </c>
      <c r="F48" s="269" t="s">
        <v>83</v>
      </c>
      <c r="G48" s="270" t="s">
        <v>7</v>
      </c>
      <c r="H48" s="271">
        <f>'MC '!I204</f>
        <v>2614.9540999999995</v>
      </c>
      <c r="I48" s="272">
        <f>ORÇ!L36</f>
        <v>4.45</v>
      </c>
      <c r="J48" s="267">
        <v>11636.53</v>
      </c>
      <c r="K48" s="251"/>
    </row>
    <row r="49" spans="1:13" ht="249.95" customHeight="1" thickBot="1">
      <c r="A49" s="100"/>
      <c r="B49" s="96"/>
      <c r="C49" s="553"/>
      <c r="D49" s="554"/>
      <c r="E49" s="554"/>
      <c r="F49" s="554"/>
      <c r="G49" s="554"/>
      <c r="H49" s="554"/>
      <c r="I49" s="554"/>
      <c r="J49" s="555"/>
      <c r="K49" s="251"/>
    </row>
    <row r="50" spans="1:13" ht="60.75" thickBot="1">
      <c r="A50" s="100"/>
      <c r="B50" s="96"/>
      <c r="C50" s="273" t="s">
        <v>250</v>
      </c>
      <c r="D50" s="268" t="s">
        <v>39</v>
      </c>
      <c r="E50" s="268" t="s">
        <v>244</v>
      </c>
      <c r="F50" s="269" t="str">
        <f>ORÇ!F37</f>
        <v xml:space="preserve">Pintura sobre superfícies de concreto ou blocos de concreto com Tinta Piso, aplicação manual, marcas de referência Novacor, Coral ou Suvinil, a duas demãos, Linha Premium </v>
      </c>
      <c r="G50" s="270" t="s">
        <v>7</v>
      </c>
      <c r="H50" s="271">
        <f>'MC '!I230</f>
        <v>2614.9540999999995</v>
      </c>
      <c r="I50" s="272">
        <f>ORÇ!L37</f>
        <v>26.33</v>
      </c>
      <c r="J50" s="267">
        <v>68851.63</v>
      </c>
      <c r="K50" s="251"/>
    </row>
    <row r="51" spans="1:13" ht="249.95" customHeight="1" thickBot="1">
      <c r="A51" s="100"/>
      <c r="B51" s="96"/>
      <c r="C51" s="553"/>
      <c r="D51" s="554"/>
      <c r="E51" s="554"/>
      <c r="F51" s="554"/>
      <c r="G51" s="554"/>
      <c r="H51" s="554"/>
      <c r="I51" s="554"/>
      <c r="J51" s="555"/>
      <c r="K51" s="251"/>
    </row>
    <row r="52" spans="1:13" s="35" customFormat="1" ht="18" customHeight="1" thickBot="1">
      <c r="A52" s="102"/>
      <c r="B52" s="96"/>
      <c r="C52" s="34" t="s">
        <v>78</v>
      </c>
      <c r="D52" s="559" t="s">
        <v>30</v>
      </c>
      <c r="E52" s="501"/>
      <c r="F52" s="501"/>
      <c r="G52" s="91"/>
      <c r="H52" s="85"/>
      <c r="I52" s="85"/>
      <c r="J52" s="86">
        <f>SUM(J53:J54)</f>
        <v>1814.4099999999999</v>
      </c>
      <c r="K52" s="251"/>
      <c r="L52" s="36"/>
    </row>
    <row r="53" spans="1:13" ht="60.75" thickBot="1">
      <c r="A53" s="100"/>
      <c r="B53" s="96"/>
      <c r="C53" s="260" t="s">
        <v>79</v>
      </c>
      <c r="D53" s="268" t="s">
        <v>45</v>
      </c>
      <c r="E53" s="268" t="s">
        <v>56</v>
      </c>
      <c r="F53" s="269" t="s">
        <v>81</v>
      </c>
      <c r="G53" s="270" t="s">
        <v>10</v>
      </c>
      <c r="H53" s="271">
        <f>'MC '!I257</f>
        <v>11.504999999999999</v>
      </c>
      <c r="I53" s="272">
        <f>ORÇ!L39</f>
        <v>88.48</v>
      </c>
      <c r="J53" s="267">
        <v>1018.4</v>
      </c>
      <c r="K53" s="251"/>
    </row>
    <row r="54" spans="1:13" ht="45.75" thickBot="1">
      <c r="A54" s="100"/>
      <c r="B54" s="96"/>
      <c r="C54" s="260" t="s">
        <v>80</v>
      </c>
      <c r="D54" s="268" t="s">
        <v>45</v>
      </c>
      <c r="E54" s="268" t="s">
        <v>60</v>
      </c>
      <c r="F54" s="269" t="s">
        <v>31</v>
      </c>
      <c r="G54" s="270" t="s">
        <v>14</v>
      </c>
      <c r="H54" s="271">
        <f>'MC '!I261</f>
        <v>1</v>
      </c>
      <c r="I54" s="272">
        <f>ORÇ!L40</f>
        <v>796.01</v>
      </c>
      <c r="J54" s="267">
        <f t="shared" ref="J54" si="0">I54*H54</f>
        <v>796.01</v>
      </c>
      <c r="K54" s="251"/>
    </row>
    <row r="55" spans="1:13" ht="7.5" customHeight="1" thickBot="1">
      <c r="A55" s="100"/>
      <c r="B55" s="96"/>
      <c r="C55" s="14"/>
      <c r="D55" s="14"/>
      <c r="E55" s="14"/>
      <c r="F55" s="14"/>
      <c r="G55" s="33"/>
      <c r="H55" s="14"/>
      <c r="I55" s="14"/>
      <c r="J55" s="14"/>
      <c r="K55" s="251"/>
    </row>
    <row r="56" spans="1:13" ht="13.5" customHeight="1">
      <c r="A56" s="16"/>
      <c r="B56" s="96"/>
      <c r="C56" s="449"/>
      <c r="D56" s="450"/>
      <c r="E56" s="450"/>
      <c r="F56" s="450"/>
      <c r="G56" s="450"/>
      <c r="H56" s="450"/>
      <c r="I56" s="450"/>
      <c r="J56" s="451"/>
      <c r="K56" s="448"/>
      <c r="M56" s="16"/>
    </row>
    <row r="57" spans="1:13">
      <c r="A57" s="16"/>
      <c r="B57" s="96"/>
      <c r="C57" s="452"/>
      <c r="D57" s="453"/>
      <c r="E57" s="453"/>
      <c r="F57" s="453"/>
      <c r="G57" s="453"/>
      <c r="H57" s="453"/>
      <c r="I57" s="453"/>
      <c r="J57" s="454"/>
      <c r="K57" s="448"/>
      <c r="M57" s="16"/>
    </row>
    <row r="58" spans="1:13">
      <c r="A58" s="16"/>
      <c r="B58" s="96"/>
      <c r="C58" s="452"/>
      <c r="D58" s="453"/>
      <c r="E58" s="453"/>
      <c r="F58" s="453"/>
      <c r="G58" s="453"/>
      <c r="H58" s="453"/>
      <c r="I58" s="453"/>
      <c r="J58" s="454"/>
      <c r="K58" s="448"/>
      <c r="M58" s="16"/>
    </row>
    <row r="59" spans="1:13">
      <c r="A59" s="16"/>
      <c r="B59" s="96"/>
      <c r="C59" s="452" t="s">
        <v>33</v>
      </c>
      <c r="D59" s="453"/>
      <c r="E59" s="453"/>
      <c r="F59" s="453"/>
      <c r="G59" s="453"/>
      <c r="H59" s="453"/>
      <c r="I59" s="453"/>
      <c r="J59" s="454"/>
      <c r="K59" s="448"/>
    </row>
    <row r="60" spans="1:13" ht="18.75">
      <c r="A60" s="16"/>
      <c r="B60" s="96"/>
      <c r="C60" s="455" t="s">
        <v>196</v>
      </c>
      <c r="D60" s="456"/>
      <c r="E60" s="456"/>
      <c r="F60" s="456"/>
      <c r="G60" s="456"/>
      <c r="H60" s="456"/>
      <c r="I60" s="456"/>
      <c r="J60" s="457"/>
      <c r="K60" s="448"/>
    </row>
    <row r="61" spans="1:13" ht="15.75">
      <c r="A61" s="16"/>
      <c r="B61" s="96"/>
      <c r="C61" s="458" t="s">
        <v>197</v>
      </c>
      <c r="D61" s="459"/>
      <c r="E61" s="459"/>
      <c r="F61" s="459"/>
      <c r="G61" s="459"/>
      <c r="H61" s="459"/>
      <c r="I61" s="459"/>
      <c r="J61" s="460"/>
      <c r="K61" s="448"/>
    </row>
    <row r="62" spans="1:13" ht="15.75">
      <c r="A62" s="16"/>
      <c r="B62" s="96"/>
      <c r="C62" s="458" t="s">
        <v>32</v>
      </c>
      <c r="D62" s="459"/>
      <c r="E62" s="459"/>
      <c r="F62" s="459"/>
      <c r="G62" s="459"/>
      <c r="H62" s="459"/>
      <c r="I62" s="459"/>
      <c r="J62" s="460"/>
      <c r="K62" s="448"/>
    </row>
    <row r="63" spans="1:13" s="16" customFormat="1" ht="15.75" thickBot="1">
      <c r="B63" s="96"/>
      <c r="C63" s="461"/>
      <c r="D63" s="462"/>
      <c r="E63" s="462"/>
      <c r="F63" s="462"/>
      <c r="G63" s="462"/>
      <c r="H63" s="462"/>
      <c r="I63" s="462"/>
      <c r="J63" s="463"/>
      <c r="K63" s="448"/>
      <c r="M63"/>
    </row>
    <row r="64" spans="1:13" s="16" customFormat="1" ht="8.1" customHeight="1" thickBot="1">
      <c r="B64" s="254"/>
      <c r="C64" s="256"/>
      <c r="D64" s="256"/>
      <c r="E64" s="257"/>
      <c r="F64" s="257"/>
      <c r="G64" s="257"/>
      <c r="H64" s="257"/>
      <c r="I64" s="257"/>
      <c r="J64" s="256"/>
      <c r="K64" s="255"/>
      <c r="M64"/>
    </row>
    <row r="65" spans="1:13" s="16" customFormat="1">
      <c r="A65" s="100"/>
      <c r="C65" s="66"/>
      <c r="D65" s="15"/>
      <c r="E65" s="15"/>
      <c r="F65" s="15"/>
      <c r="G65" s="230"/>
      <c r="H65" s="15"/>
      <c r="I65" s="15"/>
      <c r="J65" s="15"/>
      <c r="K65" s="15"/>
    </row>
    <row r="66" spans="1:13" s="16" customFormat="1">
      <c r="A66" s="103"/>
      <c r="B66"/>
      <c r="C66" s="66"/>
      <c r="D66" s="15"/>
      <c r="E66" s="15"/>
      <c r="F66" s="15"/>
      <c r="G66" s="230"/>
      <c r="H66" s="15"/>
      <c r="I66" s="15"/>
      <c r="J66" s="15"/>
      <c r="K66" s="15"/>
      <c r="M66"/>
    </row>
    <row r="67" spans="1:13" s="16" customFormat="1">
      <c r="A67" s="103"/>
      <c r="B67"/>
      <c r="C67" s="66"/>
      <c r="D67" s="15"/>
      <c r="E67" s="15"/>
      <c r="F67"/>
      <c r="G67" s="68"/>
      <c r="H67"/>
      <c r="I67"/>
      <c r="J67" s="7"/>
      <c r="K67" s="7"/>
      <c r="M67"/>
    </row>
    <row r="68" spans="1:13" s="16" customFormat="1">
      <c r="A68" s="103"/>
      <c r="B68"/>
      <c r="C68" s="66"/>
      <c r="D68" s="15"/>
      <c r="E68" s="15"/>
      <c r="F68"/>
      <c r="G68" s="68"/>
      <c r="H68"/>
      <c r="I68"/>
      <c r="J68" s="7"/>
      <c r="K68" s="7"/>
      <c r="M68"/>
    </row>
    <row r="69" spans="1:13" s="16" customFormat="1">
      <c r="A69" s="103"/>
      <c r="B69"/>
      <c r="C69" s="66"/>
      <c r="D69" s="15"/>
      <c r="E69" s="15"/>
      <c r="F69"/>
      <c r="G69" s="68"/>
      <c r="H69"/>
      <c r="I69"/>
      <c r="J69" s="7"/>
      <c r="K69" s="7"/>
      <c r="M69"/>
    </row>
    <row r="70" spans="1:13" s="16" customFormat="1">
      <c r="A70" s="103"/>
      <c r="B70"/>
      <c r="C70" s="66"/>
      <c r="D70" s="15"/>
      <c r="E70" s="15"/>
      <c r="F70"/>
      <c r="G70" s="68"/>
      <c r="H70"/>
      <c r="I70"/>
      <c r="J70" s="7"/>
      <c r="K70" s="7"/>
      <c r="M70"/>
    </row>
    <row r="71" spans="1:13" s="16" customFormat="1">
      <c r="A71" s="103"/>
      <c r="B71"/>
      <c r="C71" s="66"/>
      <c r="D71" s="15"/>
      <c r="E71" s="15"/>
      <c r="F71"/>
      <c r="G71" s="68"/>
      <c r="H71"/>
      <c r="I71"/>
      <c r="J71" s="7"/>
      <c r="K71" s="7"/>
      <c r="M71"/>
    </row>
    <row r="72" spans="1:13" s="16" customFormat="1">
      <c r="A72" s="103"/>
      <c r="B72"/>
      <c r="C72" s="66"/>
      <c r="D72" s="15"/>
      <c r="E72" s="15"/>
      <c r="F72"/>
      <c r="G72" s="68"/>
      <c r="H72"/>
      <c r="I72"/>
      <c r="J72" s="7"/>
      <c r="K72" s="7"/>
      <c r="M72"/>
    </row>
    <row r="73" spans="1:13" s="16" customFormat="1">
      <c r="A73" s="103"/>
      <c r="B73"/>
      <c r="C73" s="66"/>
      <c r="D73" s="15"/>
      <c r="E73" s="15"/>
      <c r="F73"/>
      <c r="G73" s="68"/>
      <c r="H73"/>
      <c r="I73"/>
      <c r="J73" s="7"/>
      <c r="K73" s="7"/>
      <c r="M73"/>
    </row>
    <row r="74" spans="1:13" s="16" customFormat="1">
      <c r="A74" s="103"/>
      <c r="B74"/>
      <c r="C74" s="66"/>
      <c r="D74" s="15"/>
      <c r="E74" s="15"/>
      <c r="F74"/>
      <c r="G74" s="68"/>
      <c r="H74"/>
      <c r="I74"/>
      <c r="J74" s="7"/>
      <c r="K74" s="7"/>
      <c r="M74"/>
    </row>
    <row r="75" spans="1:13" s="16" customFormat="1">
      <c r="A75" s="103"/>
      <c r="B75"/>
      <c r="C75" s="66"/>
      <c r="D75" s="15"/>
      <c r="E75" s="15"/>
      <c r="F75"/>
      <c r="G75" s="68"/>
      <c r="H75"/>
      <c r="I75"/>
      <c r="J75" s="7"/>
      <c r="K75" s="7"/>
      <c r="M75"/>
    </row>
    <row r="76" spans="1:13" s="16" customFormat="1">
      <c r="A76" s="103"/>
      <c r="B76"/>
      <c r="C76" s="66"/>
      <c r="D76" s="15"/>
      <c r="E76" s="15"/>
      <c r="F76"/>
      <c r="G76" s="68"/>
      <c r="H76"/>
      <c r="I76"/>
      <c r="J76" s="7"/>
      <c r="K76" s="7"/>
      <c r="M76"/>
    </row>
    <row r="77" spans="1:13" s="16" customFormat="1">
      <c r="A77" s="103"/>
      <c r="B77"/>
      <c r="C77" s="66"/>
      <c r="D77" s="15"/>
      <c r="E77" s="15"/>
      <c r="F77"/>
      <c r="G77" s="68"/>
      <c r="H77"/>
      <c r="I77"/>
      <c r="J77" s="7"/>
      <c r="K77" s="7"/>
      <c r="M77"/>
    </row>
    <row r="78" spans="1:13" s="16" customFormat="1">
      <c r="A78" s="103"/>
      <c r="B78"/>
      <c r="C78" s="66"/>
      <c r="D78" s="15"/>
      <c r="E78" s="15"/>
      <c r="F78"/>
      <c r="G78" s="68"/>
      <c r="H78"/>
      <c r="I78"/>
      <c r="J78" s="7"/>
      <c r="K78" s="7"/>
      <c r="M78"/>
    </row>
    <row r="79" spans="1:13" s="16" customFormat="1">
      <c r="A79" s="103"/>
      <c r="B79"/>
      <c r="C79" s="66"/>
      <c r="D79" s="15"/>
      <c r="E79" s="15"/>
      <c r="F79"/>
      <c r="G79" s="68"/>
      <c r="H79"/>
      <c r="I79"/>
      <c r="J79" s="7"/>
      <c r="K79" s="7"/>
      <c r="M79"/>
    </row>
    <row r="80" spans="1:13" s="16" customFormat="1">
      <c r="A80" s="103"/>
      <c r="B80"/>
      <c r="C80" s="66"/>
      <c r="D80" s="15"/>
      <c r="E80" s="15"/>
      <c r="F80" s="15"/>
      <c r="G80" s="230"/>
      <c r="H80" s="15"/>
      <c r="I80" s="15"/>
      <c r="J80" s="15"/>
      <c r="K80" s="15"/>
      <c r="M80"/>
    </row>
    <row r="81" spans="1:13" s="16" customFormat="1">
      <c r="A81" s="103"/>
      <c r="B81"/>
      <c r="C81" s="66"/>
      <c r="D81" s="15"/>
      <c r="E81" s="15"/>
      <c r="F81" s="15"/>
      <c r="G81" s="230"/>
      <c r="H81" s="15"/>
      <c r="I81" s="15"/>
      <c r="J81" s="15"/>
      <c r="K81" s="15"/>
      <c r="M81"/>
    </row>
    <row r="82" spans="1:13" s="16" customFormat="1">
      <c r="A82" s="103"/>
      <c r="B82"/>
      <c r="C82" s="66"/>
      <c r="D82" s="15"/>
      <c r="E82" s="15"/>
      <c r="F82" s="15"/>
      <c r="G82" s="230"/>
      <c r="H82" s="15"/>
      <c r="I82" s="15"/>
      <c r="J82" s="15"/>
      <c r="K82" s="15"/>
      <c r="M82"/>
    </row>
    <row r="83" spans="1:13" s="16" customFormat="1">
      <c r="A83" s="103"/>
      <c r="B83"/>
      <c r="C83" s="66"/>
      <c r="D83" s="15"/>
      <c r="E83" s="15"/>
      <c r="F83" s="15"/>
      <c r="G83" s="230"/>
      <c r="H83" s="15"/>
      <c r="I83" s="15"/>
      <c r="J83" s="15"/>
      <c r="K83" s="15"/>
      <c r="M83"/>
    </row>
    <row r="84" spans="1:13" s="16" customFormat="1">
      <c r="A84" s="103"/>
      <c r="B84"/>
      <c r="C84" s="66"/>
      <c r="D84" s="15"/>
      <c r="E84" s="15"/>
      <c r="F84" s="15"/>
      <c r="G84" s="230"/>
      <c r="H84" s="15"/>
      <c r="I84" s="15"/>
      <c r="J84" s="15"/>
      <c r="K84" s="15"/>
      <c r="M84"/>
    </row>
    <row r="85" spans="1:13" s="16" customFormat="1">
      <c r="A85" s="103"/>
      <c r="B85"/>
      <c r="C85" s="66"/>
      <c r="D85" s="15"/>
      <c r="E85" s="15"/>
      <c r="F85" s="15"/>
      <c r="G85" s="230"/>
      <c r="H85" s="15"/>
      <c r="I85" s="15"/>
      <c r="J85" s="15"/>
      <c r="K85" s="15"/>
      <c r="M85"/>
    </row>
    <row r="86" spans="1:13" s="16" customFormat="1">
      <c r="A86" s="103"/>
      <c r="B86"/>
      <c r="C86" s="66"/>
      <c r="D86" s="15"/>
      <c r="E86" s="15"/>
      <c r="F86" s="15"/>
      <c r="G86" s="230"/>
      <c r="H86" s="15"/>
      <c r="I86" s="15"/>
      <c r="J86" s="15"/>
      <c r="K86" s="15"/>
      <c r="M86"/>
    </row>
    <row r="87" spans="1:13" s="16" customFormat="1">
      <c r="A87" s="103"/>
      <c r="B87"/>
      <c r="C87" s="66"/>
      <c r="D87" s="15"/>
      <c r="E87" s="15"/>
      <c r="F87" s="15"/>
      <c r="G87" s="230"/>
      <c r="H87" s="15"/>
      <c r="I87" s="15"/>
      <c r="J87" s="15"/>
      <c r="K87" s="15"/>
      <c r="M87"/>
    </row>
    <row r="88" spans="1:13" s="16" customFormat="1">
      <c r="A88" s="103"/>
      <c r="B88"/>
      <c r="C88" s="66"/>
      <c r="D88" s="15"/>
      <c r="E88" s="15"/>
      <c r="F88" s="15"/>
      <c r="G88" s="230"/>
      <c r="H88" s="15"/>
      <c r="I88" s="15"/>
      <c r="J88" s="15"/>
      <c r="K88" s="15"/>
      <c r="M88"/>
    </row>
  </sheetData>
  <dataConsolidate/>
  <mergeCells count="38">
    <mergeCell ref="D21:F21"/>
    <mergeCell ref="C20:J20"/>
    <mergeCell ref="C3:J7"/>
    <mergeCell ref="C8:E8"/>
    <mergeCell ref="G8:H8"/>
    <mergeCell ref="I8:J8"/>
    <mergeCell ref="C9:E9"/>
    <mergeCell ref="G9:H9"/>
    <mergeCell ref="I9:J9"/>
    <mergeCell ref="C10:J10"/>
    <mergeCell ref="C12:J12"/>
    <mergeCell ref="C14:I14"/>
    <mergeCell ref="D15:F15"/>
    <mergeCell ref="D17:F17"/>
    <mergeCell ref="C42:J42"/>
    <mergeCell ref="C44:J44"/>
    <mergeCell ref="C47:J47"/>
    <mergeCell ref="D45:F45"/>
    <mergeCell ref="K56:K63"/>
    <mergeCell ref="C59:J59"/>
    <mergeCell ref="C60:J60"/>
    <mergeCell ref="C61:J61"/>
    <mergeCell ref="C62:J62"/>
    <mergeCell ref="C49:J49"/>
    <mergeCell ref="C51:J51"/>
    <mergeCell ref="C63:J63"/>
    <mergeCell ref="D52:F52"/>
    <mergeCell ref="C56:J58"/>
    <mergeCell ref="C35:J35"/>
    <mergeCell ref="C38:J38"/>
    <mergeCell ref="D29:F29"/>
    <mergeCell ref="D36:F36"/>
    <mergeCell ref="C40:J40"/>
    <mergeCell ref="C23:J23"/>
    <mergeCell ref="C25:J25"/>
    <mergeCell ref="C27:J27"/>
    <mergeCell ref="C31:J31"/>
    <mergeCell ref="C33:J33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70" orientation="portrait" horizontalDpi="1200" verticalDpi="1200" r:id="rId1"/>
  <rowBreaks count="5" manualBreakCount="5">
    <brk id="23" min="1" max="10" man="1"/>
    <brk id="31" min="1" max="10" man="1"/>
    <brk id="38" min="1" max="10" man="1"/>
    <brk id="44" min="1" max="10" man="1"/>
    <brk id="51" min="1" max="10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DADOS!$C$2:$C$17</xm:f>
          </x14:formula1>
          <xm:sqref>G64:G947 G24 G26 G32 G34 G36:G37 G39 G41 G43 G45:G46 G52:G55 G50 G15:G19 G21:G22 G28:G30 G48</xm:sqref>
        </x14:dataValidation>
        <x14:dataValidation type="list" allowBlank="1" showInputMessage="1" showErrorMessage="1">
          <x14:formula1>
            <xm:f>DADOS!$A$2:$A$3</xm:f>
          </x14:formula1>
          <xm:sqref>D16 D64:D947 D34 D26 D46 D18:D19 D22 D24 D30 D32 D37 D39 D41 D43 D53:D55 D48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"/>
  <sheetViews>
    <sheetView workbookViewId="0">
      <selection activeCell="F6" sqref="F6"/>
    </sheetView>
  </sheetViews>
  <sheetFormatPr defaultRowHeight="15"/>
  <cols>
    <col min="1" max="1" width="7.28515625" style="68" customWidth="1"/>
    <col min="3" max="3" width="9.140625" style="68"/>
  </cols>
  <sheetData>
    <row r="1" spans="1:5">
      <c r="A1" s="67" t="s">
        <v>44</v>
      </c>
      <c r="C1" s="67" t="s">
        <v>47</v>
      </c>
      <c r="E1" s="209" t="s">
        <v>139</v>
      </c>
    </row>
    <row r="2" spans="1:5">
      <c r="A2" s="68" t="s">
        <v>45</v>
      </c>
      <c r="C2" s="8" t="s">
        <v>14</v>
      </c>
      <c r="E2" s="68" t="s">
        <v>149</v>
      </c>
    </row>
    <row r="3" spans="1:5">
      <c r="A3" s="68" t="s">
        <v>46</v>
      </c>
      <c r="C3" s="8" t="s">
        <v>9</v>
      </c>
      <c r="E3" s="68" t="s">
        <v>145</v>
      </c>
    </row>
    <row r="4" spans="1:5">
      <c r="C4" s="8" t="s">
        <v>7</v>
      </c>
      <c r="E4" s="68" t="s">
        <v>150</v>
      </c>
    </row>
    <row r="5" spans="1:5">
      <c r="C5" s="8" t="s">
        <v>10</v>
      </c>
    </row>
    <row r="6" spans="1:5">
      <c r="C6" s="8" t="s">
        <v>12</v>
      </c>
    </row>
    <row r="7" spans="1:5">
      <c r="C7" s="8" t="s">
        <v>22</v>
      </c>
    </row>
    <row r="8" spans="1:5">
      <c r="C8" s="8" t="s">
        <v>156</v>
      </c>
    </row>
    <row r="9" spans="1:5">
      <c r="C9" s="8" t="s">
        <v>170</v>
      </c>
    </row>
    <row r="10" spans="1:5">
      <c r="C10" s="8" t="s">
        <v>28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8</vt:i4>
      </vt:variant>
    </vt:vector>
  </HeadingPairs>
  <TitlesOfParts>
    <vt:vector size="16" baseType="lpstr">
      <vt:lpstr>BDI</vt:lpstr>
      <vt:lpstr>CRONOGRAMA</vt:lpstr>
      <vt:lpstr>ORÇ</vt:lpstr>
      <vt:lpstr>MC </vt:lpstr>
      <vt:lpstr>COMP. 1</vt:lpstr>
      <vt:lpstr>COMP. 2</vt:lpstr>
      <vt:lpstr>RELATÓRIO FOTOGRÁFICO</vt:lpstr>
      <vt:lpstr>DADOS</vt:lpstr>
      <vt:lpstr>BDI!Area_de_impressao</vt:lpstr>
      <vt:lpstr>'COMP. 1'!Area_de_impressao</vt:lpstr>
      <vt:lpstr>'COMP. 2'!Area_de_impressao</vt:lpstr>
      <vt:lpstr>CRONOGRAMA!Area_de_impressao</vt:lpstr>
      <vt:lpstr>'MC '!Area_de_impressao</vt:lpstr>
      <vt:lpstr>ORÇ!Area_de_impressao</vt:lpstr>
      <vt:lpstr>'RELATÓRIO FOTOGRÁFICO'!Area_de_impressao</vt:lpstr>
      <vt:lpstr>BDI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</dc:creator>
  <cp:lastModifiedBy>Usuario</cp:lastModifiedBy>
  <cp:lastPrinted>2024-03-01T17:47:18Z</cp:lastPrinted>
  <dcterms:created xsi:type="dcterms:W3CDTF">2020-07-22T22:33:15Z</dcterms:created>
  <dcterms:modified xsi:type="dcterms:W3CDTF">2024-03-15T17:53:30Z</dcterms:modified>
</cp:coreProperties>
</file>